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São Luís-bacabal\CORREÇÕES DA LICITAÇÃO\ABERTURA DO PROCESSO - DOCUMENTOS\"/>
    </mc:Choice>
  </mc:AlternateContent>
  <bookViews>
    <workbookView xWindow="0" yWindow="0" windowWidth="16200" windowHeight="12180" tabRatio="921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</workbook>
</file>

<file path=xl/calcChain.xml><?xml version="1.0" encoding="utf-8"?>
<calcChain xmlns="http://schemas.openxmlformats.org/spreadsheetml/2006/main">
  <c r="D22" i="40" l="1"/>
  <c r="G31" i="40" l="1"/>
  <c r="F56" i="57"/>
  <c r="F56" i="56" l="1"/>
  <c r="B131" i="57" l="1"/>
  <c r="E115" i="57"/>
  <c r="E108" i="57"/>
  <c r="F102" i="57"/>
  <c r="F124" i="57" s="1"/>
  <c r="E72" i="57"/>
  <c r="F61" i="57"/>
  <c r="F66" i="57" s="1"/>
  <c r="E52" i="57"/>
  <c r="E75" i="57" s="1"/>
  <c r="E38" i="57"/>
  <c r="F26" i="57"/>
  <c r="F31" i="57" s="1"/>
  <c r="B131" i="56"/>
  <c r="E115" i="56"/>
  <c r="E108" i="56"/>
  <c r="E116" i="56" s="1"/>
  <c r="F102" i="56"/>
  <c r="F124" i="56" s="1"/>
  <c r="E72" i="56"/>
  <c r="E52" i="56"/>
  <c r="E75" i="56" s="1"/>
  <c r="E38" i="56"/>
  <c r="F26" i="56"/>
  <c r="F31" i="56" s="1"/>
  <c r="B131" i="55"/>
  <c r="E115" i="55"/>
  <c r="E108" i="55"/>
  <c r="E116" i="55" s="1"/>
  <c r="F102" i="55"/>
  <c r="F124" i="55" s="1"/>
  <c r="E72" i="55"/>
  <c r="F56" i="55"/>
  <c r="E52" i="55"/>
  <c r="E75" i="55" s="1"/>
  <c r="E38" i="55"/>
  <c r="F26" i="55"/>
  <c r="F31" i="55" s="1"/>
  <c r="B131" i="54"/>
  <c r="E115" i="54"/>
  <c r="E108" i="54"/>
  <c r="F102" i="54"/>
  <c r="F124" i="54" s="1"/>
  <c r="E72" i="54"/>
  <c r="F56" i="54"/>
  <c r="E52" i="54"/>
  <c r="E75" i="54" s="1"/>
  <c r="E38" i="54"/>
  <c r="F26" i="54"/>
  <c r="F31" i="54" s="1"/>
  <c r="B131" i="53"/>
  <c r="E115" i="53"/>
  <c r="E108" i="53"/>
  <c r="F102" i="53"/>
  <c r="F124" i="53" s="1"/>
  <c r="E72" i="53"/>
  <c r="F56" i="53"/>
  <c r="E52" i="53"/>
  <c r="E75" i="53" s="1"/>
  <c r="E38" i="53"/>
  <c r="F26" i="53"/>
  <c r="F31" i="53" s="1"/>
  <c r="B131" i="52"/>
  <c r="E115" i="52"/>
  <c r="E108" i="52"/>
  <c r="F102" i="52"/>
  <c r="F124" i="52" s="1"/>
  <c r="E72" i="52"/>
  <c r="F56" i="52"/>
  <c r="E52" i="52"/>
  <c r="E75" i="52" s="1"/>
  <c r="E38" i="52"/>
  <c r="F26" i="52"/>
  <c r="F29" i="52" s="1"/>
  <c r="B131" i="51"/>
  <c r="E115" i="51"/>
  <c r="E108" i="51"/>
  <c r="E116" i="51" s="1"/>
  <c r="F102" i="51"/>
  <c r="F124" i="51" s="1"/>
  <c r="E72" i="51"/>
  <c r="F56" i="51"/>
  <c r="E52" i="51"/>
  <c r="E75" i="51" s="1"/>
  <c r="E38" i="51"/>
  <c r="F26" i="51"/>
  <c r="F31" i="51" s="1"/>
  <c r="B131" i="50"/>
  <c r="E115" i="50"/>
  <c r="E108" i="50"/>
  <c r="F102" i="50"/>
  <c r="F124" i="50" s="1"/>
  <c r="E72" i="50"/>
  <c r="F56" i="50"/>
  <c r="E52" i="50"/>
  <c r="E75" i="50" s="1"/>
  <c r="E38" i="50"/>
  <c r="F26" i="50"/>
  <c r="F31" i="50" s="1"/>
  <c r="B131" i="49"/>
  <c r="E115" i="49"/>
  <c r="E108" i="49"/>
  <c r="F102" i="49"/>
  <c r="F124" i="49" s="1"/>
  <c r="E72" i="49"/>
  <c r="F56" i="49"/>
  <c r="E52" i="49"/>
  <c r="E75" i="49" s="1"/>
  <c r="E38" i="49"/>
  <c r="F26" i="49"/>
  <c r="F31" i="49" s="1"/>
  <c r="B131" i="48"/>
  <c r="E115" i="48"/>
  <c r="E108" i="48"/>
  <c r="F102" i="48"/>
  <c r="F124" i="48" s="1"/>
  <c r="E72" i="48"/>
  <c r="F56" i="48"/>
  <c r="E52" i="48"/>
  <c r="E75" i="48" s="1"/>
  <c r="E38" i="48"/>
  <c r="F26" i="48"/>
  <c r="F55" i="48" s="1"/>
  <c r="B131" i="47"/>
  <c r="E115" i="47"/>
  <c r="E108" i="47"/>
  <c r="F102" i="47"/>
  <c r="F124" i="47" s="1"/>
  <c r="E72" i="47"/>
  <c r="F56" i="47"/>
  <c r="E52" i="47"/>
  <c r="E75" i="47" s="1"/>
  <c r="E38" i="47"/>
  <c r="F26" i="47"/>
  <c r="F55" i="47" s="1"/>
  <c r="F56" i="46"/>
  <c r="B131" i="46"/>
  <c r="E115" i="46"/>
  <c r="E108" i="46"/>
  <c r="F102" i="46"/>
  <c r="F124" i="46" s="1"/>
  <c r="E72" i="46"/>
  <c r="E52" i="46"/>
  <c r="E75" i="46" s="1"/>
  <c r="E38" i="46"/>
  <c r="F26" i="46"/>
  <c r="F31" i="46" s="1"/>
  <c r="B131" i="45"/>
  <c r="E115" i="45"/>
  <c r="E108" i="45"/>
  <c r="F102" i="45"/>
  <c r="F124" i="45" s="1"/>
  <c r="E72" i="45"/>
  <c r="F56" i="45"/>
  <c r="E52" i="45"/>
  <c r="E75" i="45" s="1"/>
  <c r="E38" i="45"/>
  <c r="F29" i="45"/>
  <c r="F55" i="44"/>
  <c r="F28" i="49" l="1"/>
  <c r="E116" i="57"/>
  <c r="E116" i="52"/>
  <c r="E116" i="48"/>
  <c r="F55" i="49"/>
  <c r="F61" i="49" s="1"/>
  <c r="F66" i="49" s="1"/>
  <c r="E116" i="46"/>
  <c r="F29" i="49"/>
  <c r="F61" i="47"/>
  <c r="F66" i="47" s="1"/>
  <c r="F55" i="45"/>
  <c r="F61" i="45" s="1"/>
  <c r="F66" i="45" s="1"/>
  <c r="F55" i="52"/>
  <c r="F61" i="52" s="1"/>
  <c r="F66" i="52" s="1"/>
  <c r="F30" i="45"/>
  <c r="F30" i="52"/>
  <c r="F28" i="57"/>
  <c r="E77" i="45"/>
  <c r="F61" i="48"/>
  <c r="F66" i="48" s="1"/>
  <c r="F30" i="49"/>
  <c r="E116" i="49"/>
  <c r="E77" i="52"/>
  <c r="E116" i="53"/>
  <c r="F29" i="57"/>
  <c r="E116" i="47"/>
  <c r="E116" i="50"/>
  <c r="F28" i="51"/>
  <c r="E116" i="54"/>
  <c r="F28" i="55"/>
  <c r="F30" i="57"/>
  <c r="F28" i="44"/>
  <c r="E116" i="45"/>
  <c r="F28" i="56"/>
  <c r="F29" i="56"/>
  <c r="F30" i="56"/>
  <c r="E77" i="57"/>
  <c r="E77" i="56"/>
  <c r="F61" i="56"/>
  <c r="F66" i="56" s="1"/>
  <c r="E77" i="55"/>
  <c r="F29" i="55"/>
  <c r="F30" i="55"/>
  <c r="F55" i="55"/>
  <c r="F61" i="55" s="1"/>
  <c r="F66" i="55" s="1"/>
  <c r="F28" i="54"/>
  <c r="E77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E77" i="53"/>
  <c r="F28" i="52"/>
  <c r="F31" i="52"/>
  <c r="F29" i="51"/>
  <c r="E77" i="51"/>
  <c r="F30" i="51"/>
  <c r="F55" i="51"/>
  <c r="F61" i="51" s="1"/>
  <c r="F66" i="51" s="1"/>
  <c r="F29" i="50"/>
  <c r="F55" i="50"/>
  <c r="F61" i="50" s="1"/>
  <c r="F66" i="50" s="1"/>
  <c r="F30" i="50"/>
  <c r="F28" i="50"/>
  <c r="E77" i="50"/>
  <c r="E77" i="49"/>
  <c r="E77" i="48"/>
  <c r="F29" i="48"/>
  <c r="F31" i="48"/>
  <c r="F28" i="48"/>
  <c r="F30" i="48"/>
  <c r="F31" i="47"/>
  <c r="F29" i="47"/>
  <c r="E77" i="47"/>
  <c r="F28" i="47"/>
  <c r="F30" i="47"/>
  <c r="F30" i="46"/>
  <c r="F28" i="46"/>
  <c r="F29" i="46"/>
  <c r="E77" i="46"/>
  <c r="F55" i="46"/>
  <c r="F61" i="46" s="1"/>
  <c r="F66" i="46" s="1"/>
  <c r="F31" i="45"/>
  <c r="F28" i="45"/>
  <c r="F29" i="44"/>
  <c r="F31" i="44"/>
  <c r="F30" i="44"/>
  <c r="F32" i="49" l="1"/>
  <c r="F75" i="49" s="1"/>
  <c r="F32" i="51"/>
  <c r="F81" i="51" s="1"/>
  <c r="F32" i="53"/>
  <c r="F32" i="45"/>
  <c r="F71" i="45" s="1"/>
  <c r="F32" i="46"/>
  <c r="F73" i="46" s="1"/>
  <c r="F32" i="50"/>
  <c r="F85" i="50" s="1"/>
  <c r="F32" i="57"/>
  <c r="F75" i="57" s="1"/>
  <c r="F32" i="55"/>
  <c r="F32" i="56"/>
  <c r="F81" i="57"/>
  <c r="F120" i="57"/>
  <c r="F32" i="54"/>
  <c r="F81" i="54" s="1"/>
  <c r="F75" i="53"/>
  <c r="F72" i="53"/>
  <c r="F32" i="52"/>
  <c r="F89" i="52" s="1"/>
  <c r="F90" i="52" s="1"/>
  <c r="F94" i="52" s="1"/>
  <c r="F76" i="52"/>
  <c r="F76" i="51"/>
  <c r="F89" i="51"/>
  <c r="F90" i="51" s="1"/>
  <c r="F94" i="51" s="1"/>
  <c r="F36" i="51"/>
  <c r="F72" i="51"/>
  <c r="F32" i="48"/>
  <c r="F85" i="48" s="1"/>
  <c r="F32" i="47"/>
  <c r="F85" i="47" s="1"/>
  <c r="F81" i="46"/>
  <c r="F37" i="46"/>
  <c r="F71" i="46"/>
  <c r="F75" i="46"/>
  <c r="F81" i="45"/>
  <c r="F120" i="45"/>
  <c r="F75" i="45"/>
  <c r="F72" i="45"/>
  <c r="F83" i="45" l="1"/>
  <c r="F72" i="55"/>
  <c r="F85" i="55"/>
  <c r="F85" i="53"/>
  <c r="F36" i="53"/>
  <c r="F73" i="53"/>
  <c r="F71" i="53"/>
  <c r="F74" i="53"/>
  <c r="F37" i="53"/>
  <c r="F36" i="50"/>
  <c r="F82" i="50"/>
  <c r="F83" i="50"/>
  <c r="F89" i="50"/>
  <c r="F90" i="50" s="1"/>
  <c r="F94" i="50" s="1"/>
  <c r="F81" i="50"/>
  <c r="F76" i="45"/>
  <c r="F82" i="45"/>
  <c r="F74" i="45"/>
  <c r="F76" i="54"/>
  <c r="F89" i="54"/>
  <c r="F90" i="54" s="1"/>
  <c r="F94" i="54" s="1"/>
  <c r="F82" i="54"/>
  <c r="F84" i="52"/>
  <c r="F81" i="52"/>
  <c r="F120" i="50"/>
  <c r="F89" i="49"/>
  <c r="F90" i="49" s="1"/>
  <c r="F94" i="49" s="1"/>
  <c r="F85" i="49"/>
  <c r="F36" i="49"/>
  <c r="F83" i="49"/>
  <c r="F84" i="49"/>
  <c r="F120" i="49"/>
  <c r="F76" i="49"/>
  <c r="F74" i="49"/>
  <c r="F72" i="49"/>
  <c r="F37" i="49"/>
  <c r="F82" i="49"/>
  <c r="F71" i="49"/>
  <c r="F73" i="49"/>
  <c r="F81" i="49"/>
  <c r="F82" i="57"/>
  <c r="F36" i="57"/>
  <c r="F83" i="57"/>
  <c r="F89" i="57"/>
  <c r="F90" i="57" s="1"/>
  <c r="F94" i="57" s="1"/>
  <c r="F73" i="55"/>
  <c r="F37" i="55"/>
  <c r="F74" i="55"/>
  <c r="F82" i="53"/>
  <c r="F81" i="53"/>
  <c r="F86" i="53" s="1"/>
  <c r="F93" i="53" s="1"/>
  <c r="F95" i="53" s="1"/>
  <c r="F123" i="53" s="1"/>
  <c r="F89" i="48"/>
  <c r="F90" i="48" s="1"/>
  <c r="F94" i="48" s="1"/>
  <c r="F76" i="50"/>
  <c r="F74" i="50"/>
  <c r="F84" i="50"/>
  <c r="F86" i="50" s="1"/>
  <c r="F93" i="50" s="1"/>
  <c r="F95" i="50" s="1"/>
  <c r="F123" i="50" s="1"/>
  <c r="F72" i="50"/>
  <c r="F73" i="51"/>
  <c r="F74" i="51"/>
  <c r="F84" i="51"/>
  <c r="F85" i="51"/>
  <c r="F89" i="53"/>
  <c r="F90" i="53" s="1"/>
  <c r="F94" i="53" s="1"/>
  <c r="F120" i="53"/>
  <c r="F36" i="55"/>
  <c r="F38" i="55" s="1"/>
  <c r="F39" i="55" s="1"/>
  <c r="F40" i="55" s="1"/>
  <c r="F47" i="55" s="1"/>
  <c r="F89" i="55"/>
  <c r="F90" i="55" s="1"/>
  <c r="F94" i="55" s="1"/>
  <c r="F120" i="55"/>
  <c r="F76" i="57"/>
  <c r="F74" i="57"/>
  <c r="F84" i="57"/>
  <c r="F72" i="57"/>
  <c r="F82" i="47"/>
  <c r="F75" i="50"/>
  <c r="F77" i="50" s="1"/>
  <c r="F122" i="50" s="1"/>
  <c r="F82" i="51"/>
  <c r="F83" i="51"/>
  <c r="F120" i="51"/>
  <c r="F75" i="55"/>
  <c r="F71" i="55"/>
  <c r="F77" i="55" s="1"/>
  <c r="F122" i="55" s="1"/>
  <c r="F76" i="55"/>
  <c r="F81" i="55"/>
  <c r="F36" i="48"/>
  <c r="F38" i="48" s="1"/>
  <c r="F39" i="48" s="1"/>
  <c r="F40" i="48" s="1"/>
  <c r="F73" i="50"/>
  <c r="F71" i="50"/>
  <c r="F37" i="50"/>
  <c r="F38" i="50" s="1"/>
  <c r="F39" i="50" s="1"/>
  <c r="F40" i="50" s="1"/>
  <c r="F75" i="51"/>
  <c r="F71" i="51"/>
  <c r="F77" i="51" s="1"/>
  <c r="F122" i="51" s="1"/>
  <c r="F37" i="51"/>
  <c r="F38" i="51" s="1"/>
  <c r="F39" i="51" s="1"/>
  <c r="F40" i="51" s="1"/>
  <c r="F76" i="53"/>
  <c r="F77" i="53" s="1"/>
  <c r="F122" i="53" s="1"/>
  <c r="F83" i="53"/>
  <c r="F84" i="53"/>
  <c r="F85" i="54"/>
  <c r="F82" i="55"/>
  <c r="F83" i="55"/>
  <c r="F84" i="55"/>
  <c r="F73" i="57"/>
  <c r="F71" i="57"/>
  <c r="F37" i="57"/>
  <c r="F85" i="57"/>
  <c r="F86" i="57" s="1"/>
  <c r="F93" i="57" s="1"/>
  <c r="F95" i="57" s="1"/>
  <c r="F123" i="57" s="1"/>
  <c r="F76" i="46"/>
  <c r="F74" i="46"/>
  <c r="F84" i="46"/>
  <c r="F85" i="46"/>
  <c r="F37" i="45"/>
  <c r="F85" i="45"/>
  <c r="F36" i="45"/>
  <c r="F89" i="45"/>
  <c r="F90" i="45" s="1"/>
  <c r="F94" i="45" s="1"/>
  <c r="F82" i="46"/>
  <c r="F83" i="46"/>
  <c r="F120" i="46"/>
  <c r="F75" i="52"/>
  <c r="F71" i="52"/>
  <c r="F36" i="54"/>
  <c r="F38" i="54" s="1"/>
  <c r="F39" i="54" s="1"/>
  <c r="F40" i="54" s="1"/>
  <c r="F84" i="54"/>
  <c r="F84" i="45"/>
  <c r="F86" i="45" s="1"/>
  <c r="F93" i="45" s="1"/>
  <c r="F95" i="45" s="1"/>
  <c r="F123" i="45" s="1"/>
  <c r="F73" i="45"/>
  <c r="F77" i="45" s="1"/>
  <c r="F122" i="45" s="1"/>
  <c r="F72" i="46"/>
  <c r="F77" i="46" s="1"/>
  <c r="F122" i="46" s="1"/>
  <c r="F36" i="46"/>
  <c r="F38" i="46" s="1"/>
  <c r="F39" i="46" s="1"/>
  <c r="F40" i="46" s="1"/>
  <c r="F64" i="46" s="1"/>
  <c r="F89" i="46"/>
  <c r="F90" i="46" s="1"/>
  <c r="F94" i="46" s="1"/>
  <c r="F85" i="52"/>
  <c r="F83" i="52"/>
  <c r="F71" i="54"/>
  <c r="F72" i="54"/>
  <c r="F38" i="57"/>
  <c r="F39" i="57" s="1"/>
  <c r="F40" i="57" s="1"/>
  <c r="F64" i="57" s="1"/>
  <c r="F83" i="47"/>
  <c r="F75" i="47"/>
  <c r="F36" i="47"/>
  <c r="F89" i="47"/>
  <c r="F90" i="47" s="1"/>
  <c r="F94" i="47" s="1"/>
  <c r="F75" i="48"/>
  <c r="F71" i="48"/>
  <c r="F72" i="48"/>
  <c r="F84" i="48"/>
  <c r="F71" i="47"/>
  <c r="F73" i="48"/>
  <c r="F81" i="48"/>
  <c r="F120" i="48"/>
  <c r="F37" i="48"/>
  <c r="F72" i="47"/>
  <c r="F76" i="47"/>
  <c r="F74" i="48"/>
  <c r="F73" i="47"/>
  <c r="F74" i="47"/>
  <c r="F120" i="47"/>
  <c r="F82" i="48"/>
  <c r="F83" i="48"/>
  <c r="F76" i="48"/>
  <c r="F75" i="54"/>
  <c r="F83" i="54"/>
  <c r="F120" i="54"/>
  <c r="F84" i="47"/>
  <c r="F37" i="52"/>
  <c r="F82" i="52"/>
  <c r="F74" i="52"/>
  <c r="F120" i="52"/>
  <c r="F37" i="47"/>
  <c r="F72" i="52"/>
  <c r="F73" i="52"/>
  <c r="F36" i="52"/>
  <c r="F73" i="54"/>
  <c r="F74" i="54"/>
  <c r="F37" i="54"/>
  <c r="F89" i="56"/>
  <c r="F90" i="56" s="1"/>
  <c r="F94" i="56" s="1"/>
  <c r="F36" i="56"/>
  <c r="F85" i="56"/>
  <c r="F74" i="56"/>
  <c r="F81" i="56"/>
  <c r="F71" i="56"/>
  <c r="F72" i="56"/>
  <c r="F120" i="56"/>
  <c r="F83" i="56"/>
  <c r="F82" i="56"/>
  <c r="F84" i="56"/>
  <c r="F76" i="56"/>
  <c r="F75" i="56"/>
  <c r="F37" i="56"/>
  <c r="F73" i="56"/>
  <c r="F43" i="57"/>
  <c r="F48" i="57"/>
  <c r="F49" i="57"/>
  <c r="F50" i="57"/>
  <c r="F47" i="57"/>
  <c r="F81" i="47"/>
  <c r="E72" i="44"/>
  <c r="F38" i="45" l="1"/>
  <c r="F39" i="45" s="1"/>
  <c r="F40" i="45" s="1"/>
  <c r="F86" i="51"/>
  <c r="F93" i="51" s="1"/>
  <c r="F95" i="51" s="1"/>
  <c r="F123" i="51" s="1"/>
  <c r="F77" i="49"/>
  <c r="F122" i="49" s="1"/>
  <c r="F86" i="49"/>
  <c r="F93" i="49" s="1"/>
  <c r="F95" i="49" s="1"/>
  <c r="F123" i="49" s="1"/>
  <c r="F38" i="49"/>
  <c r="F39" i="49" s="1"/>
  <c r="F40" i="49" s="1"/>
  <c r="F64" i="49" s="1"/>
  <c r="F51" i="46"/>
  <c r="F64" i="45"/>
  <c r="F49" i="45"/>
  <c r="F44" i="45"/>
  <c r="F50" i="45"/>
  <c r="F51" i="45"/>
  <c r="F47" i="45"/>
  <c r="F47" i="46"/>
  <c r="F45" i="46"/>
  <c r="F48" i="46"/>
  <c r="F46" i="51"/>
  <c r="F45" i="51"/>
  <c r="F46" i="57"/>
  <c r="F77" i="57"/>
  <c r="F122" i="57" s="1"/>
  <c r="F44" i="57"/>
  <c r="F45" i="57"/>
  <c r="F51" i="57"/>
  <c r="F86" i="55"/>
  <c r="F93" i="55" s="1"/>
  <c r="F95" i="55" s="1"/>
  <c r="F123" i="55" s="1"/>
  <c r="F64" i="50"/>
  <c r="F50" i="50"/>
  <c r="F46" i="50"/>
  <c r="F48" i="51"/>
  <c r="F86" i="52"/>
  <c r="F93" i="52" s="1"/>
  <c r="F95" i="52" s="1"/>
  <c r="F123" i="52" s="1"/>
  <c r="F77" i="52"/>
  <c r="F122" i="52" s="1"/>
  <c r="F86" i="54"/>
  <c r="F93" i="54" s="1"/>
  <c r="F95" i="54" s="1"/>
  <c r="F123" i="54" s="1"/>
  <c r="F86" i="46"/>
  <c r="F93" i="46" s="1"/>
  <c r="F95" i="46" s="1"/>
  <c r="F123" i="46" s="1"/>
  <c r="F51" i="50"/>
  <c r="F45" i="50"/>
  <c r="F49" i="55"/>
  <c r="F48" i="45"/>
  <c r="F46" i="45"/>
  <c r="F46" i="46"/>
  <c r="F43" i="46"/>
  <c r="F50" i="46"/>
  <c r="F48" i="50"/>
  <c r="F44" i="50"/>
  <c r="F49" i="50"/>
  <c r="F43" i="45"/>
  <c r="F45" i="45"/>
  <c r="F49" i="46"/>
  <c r="F44" i="46"/>
  <c r="F47" i="50"/>
  <c r="F43" i="50"/>
  <c r="F38" i="52"/>
  <c r="F39" i="52" s="1"/>
  <c r="F40" i="52" s="1"/>
  <c r="F45" i="52" s="1"/>
  <c r="F77" i="47"/>
  <c r="F122" i="47" s="1"/>
  <c r="F86" i="48"/>
  <c r="F93" i="48" s="1"/>
  <c r="F95" i="48" s="1"/>
  <c r="F123" i="48" s="1"/>
  <c r="F77" i="48"/>
  <c r="F122" i="48" s="1"/>
  <c r="F86" i="47"/>
  <c r="F93" i="47" s="1"/>
  <c r="F95" i="47" s="1"/>
  <c r="F123" i="47" s="1"/>
  <c r="F38" i="47"/>
  <c r="F39" i="47" s="1"/>
  <c r="F40" i="47" s="1"/>
  <c r="F64" i="47" s="1"/>
  <c r="F77" i="54"/>
  <c r="F122" i="54" s="1"/>
  <c r="F51" i="51"/>
  <c r="F44" i="51"/>
  <c r="F43" i="51"/>
  <c r="F64" i="51"/>
  <c r="F50" i="51"/>
  <c r="F49" i="51"/>
  <c r="F47" i="51"/>
  <c r="F77" i="56"/>
  <c r="F122" i="56" s="1"/>
  <c r="F38" i="56"/>
  <c r="F39" i="56" s="1"/>
  <c r="F40" i="56" s="1"/>
  <c r="F86" i="56"/>
  <c r="F93" i="56" s="1"/>
  <c r="F95" i="56" s="1"/>
  <c r="F123" i="56" s="1"/>
  <c r="F52" i="57"/>
  <c r="F65" i="57" s="1"/>
  <c r="F67" i="57" s="1"/>
  <c r="F64" i="55"/>
  <c r="F48" i="55"/>
  <c r="F44" i="55"/>
  <c r="F46" i="55"/>
  <c r="F43" i="55"/>
  <c r="F51" i="55"/>
  <c r="F50" i="55"/>
  <c r="F45" i="55"/>
  <c r="F64" i="54"/>
  <c r="F51" i="54"/>
  <c r="F49" i="54"/>
  <c r="F47" i="54"/>
  <c r="F50" i="54"/>
  <c r="F48" i="54"/>
  <c r="F45" i="54"/>
  <c r="F43" i="54"/>
  <c r="F46" i="54"/>
  <c r="F44" i="54"/>
  <c r="F51" i="49"/>
  <c r="F50" i="49"/>
  <c r="F44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1" i="44"/>
  <c r="E115" i="44"/>
  <c r="E108" i="44"/>
  <c r="F102" i="44"/>
  <c r="F124" i="44" s="1"/>
  <c r="F61" i="44"/>
  <c r="F66" i="44" s="1"/>
  <c r="E52" i="44"/>
  <c r="E38" i="44"/>
  <c r="F50" i="47" l="1"/>
  <c r="F46" i="47"/>
  <c r="F52" i="45"/>
  <c r="F65" i="45" s="1"/>
  <c r="F67" i="45" s="1"/>
  <c r="F106" i="45" s="1"/>
  <c r="F107" i="45" s="1"/>
  <c r="F108" i="45" s="1"/>
  <c r="F52" i="51"/>
  <c r="F65" i="51" s="1"/>
  <c r="F67" i="51" s="1"/>
  <c r="F44" i="47"/>
  <c r="F52" i="46"/>
  <c r="F65" i="46" s="1"/>
  <c r="F67" i="46" s="1"/>
  <c r="F121" i="46" s="1"/>
  <c r="F125" i="46" s="1"/>
  <c r="F44" i="52"/>
  <c r="F48" i="52"/>
  <c r="F43" i="52"/>
  <c r="F49" i="52"/>
  <c r="F47" i="52"/>
  <c r="F51" i="52"/>
  <c r="F50" i="52"/>
  <c r="F64" i="52"/>
  <c r="F46" i="52"/>
  <c r="F52" i="52" s="1"/>
  <c r="F65" i="52" s="1"/>
  <c r="F67" i="52" s="1"/>
  <c r="F52" i="50"/>
  <c r="F65" i="50" s="1"/>
  <c r="F67" i="50" s="1"/>
  <c r="F106" i="50" s="1"/>
  <c r="F107" i="50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121" i="57"/>
  <c r="F125" i="57" s="1"/>
  <c r="F106" i="57"/>
  <c r="F52" i="55"/>
  <c r="F65" i="55" s="1"/>
  <c r="F67" i="55" s="1"/>
  <c r="F121" i="51"/>
  <c r="F125" i="51" s="1"/>
  <c r="F106" i="51"/>
  <c r="F52" i="48"/>
  <c r="F65" i="48" s="1"/>
  <c r="F67" i="48" s="1"/>
  <c r="F106" i="46"/>
  <c r="E75" i="44"/>
  <c r="E77" i="44" s="1"/>
  <c r="E116" i="44"/>
  <c r="F121" i="45" l="1"/>
  <c r="F125" i="45" s="1"/>
  <c r="F121" i="50"/>
  <c r="F125" i="50" s="1"/>
  <c r="F52" i="47"/>
  <c r="F65" i="47" s="1"/>
  <c r="F67" i="47" s="1"/>
  <c r="F121" i="47" s="1"/>
  <c r="F125" i="47" s="1"/>
  <c r="F52" i="56"/>
  <c r="F65" i="56" s="1"/>
  <c r="F67" i="56" s="1"/>
  <c r="F107" i="57"/>
  <c r="F108" i="57" s="1"/>
  <c r="F121" i="55"/>
  <c r="F125" i="55" s="1"/>
  <c r="F106" i="55"/>
  <c r="F107" i="55" s="1"/>
  <c r="F121" i="54"/>
  <c r="F125" i="54" s="1"/>
  <c r="F106" i="54"/>
  <c r="F107" i="54" s="1"/>
  <c r="F121" i="52"/>
  <c r="F125" i="52" s="1"/>
  <c r="F106" i="52"/>
  <c r="F107" i="52" s="1"/>
  <c r="F107" i="51"/>
  <c r="F108" i="51" s="1"/>
  <c r="F108" i="50"/>
  <c r="F121" i="49"/>
  <c r="F125" i="49" s="1"/>
  <c r="F106" i="49"/>
  <c r="F121" i="48"/>
  <c r="F125" i="48" s="1"/>
  <c r="F106" i="48"/>
  <c r="F107" i="46"/>
  <c r="F108" i="46" s="1"/>
  <c r="F113" i="45"/>
  <c r="F111" i="45"/>
  <c r="F112" i="45"/>
  <c r="F32" i="44"/>
  <c r="F106" i="47" l="1"/>
  <c r="F107" i="47" s="1"/>
  <c r="F108" i="47" s="1"/>
  <c r="F71" i="44"/>
  <c r="F115" i="45"/>
  <c r="F116" i="45" s="1"/>
  <c r="F126" i="45" s="1"/>
  <c r="F127" i="45" s="1"/>
  <c r="C131" i="45" s="1"/>
  <c r="F121" i="56"/>
  <c r="F125" i="56" s="1"/>
  <c r="F106" i="56"/>
  <c r="F107" i="56" s="1"/>
  <c r="F108" i="56" s="1"/>
  <c r="F111" i="57"/>
  <c r="F112" i="57"/>
  <c r="F113" i="57"/>
  <c r="F108" i="55"/>
  <c r="F108" i="54"/>
  <c r="F108" i="52"/>
  <c r="F111" i="51"/>
  <c r="F112" i="51"/>
  <c r="F113" i="51"/>
  <c r="F113" i="50"/>
  <c r="F111" i="50"/>
  <c r="F112" i="50"/>
  <c r="F107" i="49"/>
  <c r="F108" i="49" s="1"/>
  <c r="F107" i="48"/>
  <c r="F108" i="48" s="1"/>
  <c r="F111" i="46"/>
  <c r="F112" i="46"/>
  <c r="F113" i="46"/>
  <c r="F120" i="44"/>
  <c r="F37" i="44"/>
  <c r="F83" i="44"/>
  <c r="F89" i="44"/>
  <c r="F90" i="44" s="1"/>
  <c r="F94" i="44" s="1"/>
  <c r="F85" i="44"/>
  <c r="F75" i="44"/>
  <c r="F76" i="44"/>
  <c r="F84" i="44"/>
  <c r="F72" i="44"/>
  <c r="F82" i="44"/>
  <c r="F73" i="44"/>
  <c r="F36" i="44"/>
  <c r="F74" i="44"/>
  <c r="F81" i="44"/>
  <c r="F112" i="47" l="1"/>
  <c r="F111" i="47"/>
  <c r="F113" i="47"/>
  <c r="E131" i="45"/>
  <c r="G131" i="45" s="1"/>
  <c r="G132" i="45" s="1"/>
  <c r="G133" i="45" s="1"/>
  <c r="D19" i="40"/>
  <c r="F19" i="40" s="1"/>
  <c r="G19" i="40" s="1"/>
  <c r="F112" i="56"/>
  <c r="F111" i="56"/>
  <c r="F113" i="56"/>
  <c r="F115" i="57"/>
  <c r="F116" i="57" s="1"/>
  <c r="F126" i="57" s="1"/>
  <c r="F127" i="57" s="1"/>
  <c r="C131" i="57" s="1"/>
  <c r="F112" i="55"/>
  <c r="F111" i="55"/>
  <c r="F113" i="55"/>
  <c r="F112" i="54"/>
  <c r="F113" i="54"/>
  <c r="F111" i="54"/>
  <c r="F113" i="52"/>
  <c r="F111" i="52"/>
  <c r="F112" i="52"/>
  <c r="F115" i="51"/>
  <c r="F116" i="51" s="1"/>
  <c r="F126" i="51" s="1"/>
  <c r="F127" i="51" s="1"/>
  <c r="C131" i="51" s="1"/>
  <c r="F115" i="50"/>
  <c r="F116" i="50" s="1"/>
  <c r="F126" i="50" s="1"/>
  <c r="F127" i="50" s="1"/>
  <c r="C131" i="50" s="1"/>
  <c r="F111" i="49"/>
  <c r="F113" i="49"/>
  <c r="F112" i="49"/>
  <c r="F113" i="48"/>
  <c r="F111" i="48"/>
  <c r="F112" i="48"/>
  <c r="F115" i="46"/>
  <c r="F116" i="46" s="1"/>
  <c r="F126" i="46" s="1"/>
  <c r="F127" i="46" s="1"/>
  <c r="C131" i="46" s="1"/>
  <c r="F77" i="44"/>
  <c r="F122" i="44" s="1"/>
  <c r="F86" i="44"/>
  <c r="F93" i="44" s="1"/>
  <c r="F95" i="44" s="1"/>
  <c r="F123" i="44" s="1"/>
  <c r="F38" i="44"/>
  <c r="F39" i="44" s="1"/>
  <c r="F40" i="44" s="1"/>
  <c r="F115" i="47" l="1"/>
  <c r="F116" i="47" s="1"/>
  <c r="F126" i="47" s="1"/>
  <c r="F127" i="47" s="1"/>
  <c r="C131" i="47" s="1"/>
  <c r="F64" i="44"/>
  <c r="F49" i="44"/>
  <c r="F47" i="44"/>
  <c r="F51" i="44"/>
  <c r="F45" i="44"/>
  <c r="F43" i="44"/>
  <c r="F50" i="44"/>
  <c r="F44" i="44"/>
  <c r="F46" i="44"/>
  <c r="F48" i="44"/>
  <c r="F115" i="55"/>
  <c r="F116" i="55" s="1"/>
  <c r="F126" i="55" s="1"/>
  <c r="F127" i="55" s="1"/>
  <c r="C131" i="55" s="1"/>
  <c r="E131" i="51"/>
  <c r="G131" i="51" s="1"/>
  <c r="G132" i="51" s="1"/>
  <c r="G133" i="51" s="1"/>
  <c r="D25" i="40"/>
  <c r="F25" i="40" s="1"/>
  <c r="G25" i="40" s="1"/>
  <c r="E131" i="50"/>
  <c r="G131" i="50" s="1"/>
  <c r="G132" i="50" s="1"/>
  <c r="G133" i="50" s="1"/>
  <c r="D24" i="40"/>
  <c r="F24" i="40" s="1"/>
  <c r="G24" i="40" s="1"/>
  <c r="E131" i="46"/>
  <c r="G131" i="46" s="1"/>
  <c r="G132" i="46" s="1"/>
  <c r="G133" i="46" s="1"/>
  <c r="D20" i="40"/>
  <c r="F20" i="40" s="1"/>
  <c r="G20" i="40" s="1"/>
  <c r="F115" i="56"/>
  <c r="F116" i="56" s="1"/>
  <c r="F126" i="56" s="1"/>
  <c r="F127" i="56" s="1"/>
  <c r="C131" i="56" s="1"/>
  <c r="E131" i="57"/>
  <c r="G131" i="57" s="1"/>
  <c r="G132" i="57" s="1"/>
  <c r="G133" i="57" s="1"/>
  <c r="D31" i="40"/>
  <c r="F31" i="40" s="1"/>
  <c r="F115" i="54"/>
  <c r="F116" i="54" s="1"/>
  <c r="F126" i="54" s="1"/>
  <c r="F127" i="54" s="1"/>
  <c r="C131" i="54" s="1"/>
  <c r="F115" i="52"/>
  <c r="F116" i="52" s="1"/>
  <c r="F126" i="52" s="1"/>
  <c r="F127" i="52" s="1"/>
  <c r="C131" i="52" s="1"/>
  <c r="F115" i="49"/>
  <c r="F116" i="49" s="1"/>
  <c r="F126" i="49" s="1"/>
  <c r="F127" i="49" s="1"/>
  <c r="C131" i="49" s="1"/>
  <c r="F115" i="48"/>
  <c r="F116" i="48" s="1"/>
  <c r="F126" i="48" s="1"/>
  <c r="F127" i="48" s="1"/>
  <c r="C131" i="48" s="1"/>
  <c r="D21" i="40" l="1"/>
  <c r="F21" i="40" s="1"/>
  <c r="G21" i="40" s="1"/>
  <c r="E131" i="47"/>
  <c r="G131" i="47" s="1"/>
  <c r="G132" i="47" s="1"/>
  <c r="G133" i="47" s="1"/>
  <c r="F52" i="44"/>
  <c r="F65" i="44" s="1"/>
  <c r="F67" i="44" s="1"/>
  <c r="F121" i="44" s="1"/>
  <c r="F125" i="44" s="1"/>
  <c r="E131" i="55"/>
  <c r="G131" i="55" s="1"/>
  <c r="G132" i="55" s="1"/>
  <c r="G133" i="55" s="1"/>
  <c r="D29" i="40"/>
  <c r="F29" i="40" s="1"/>
  <c r="G29" i="40" s="1"/>
  <c r="E131" i="54"/>
  <c r="G131" i="54" s="1"/>
  <c r="G132" i="54" s="1"/>
  <c r="G133" i="54" s="1"/>
  <c r="D28" i="40"/>
  <c r="F28" i="40" s="1"/>
  <c r="G28" i="40" s="1"/>
  <c r="E131" i="52"/>
  <c r="G131" i="52" s="1"/>
  <c r="G132" i="52" s="1"/>
  <c r="G133" i="52" s="1"/>
  <c r="D26" i="40"/>
  <c r="F26" i="40" s="1"/>
  <c r="G26" i="40" s="1"/>
  <c r="E131" i="49"/>
  <c r="G131" i="49" s="1"/>
  <c r="G132" i="49" s="1"/>
  <c r="G133" i="49" s="1"/>
  <c r="D23" i="40"/>
  <c r="F23" i="40" s="1"/>
  <c r="G23" i="40" s="1"/>
  <c r="E131" i="48"/>
  <c r="G131" i="48" s="1"/>
  <c r="G132" i="48" s="1"/>
  <c r="G133" i="48" s="1"/>
  <c r="F22" i="40"/>
  <c r="G22" i="40" s="1"/>
  <c r="D30" i="40"/>
  <c r="F30" i="40" s="1"/>
  <c r="G30" i="40" s="1"/>
  <c r="E131" i="56"/>
  <c r="G131" i="56" s="1"/>
  <c r="G132" i="56" s="1"/>
  <c r="G133" i="56" s="1"/>
  <c r="F106" i="44" l="1"/>
  <c r="F107" i="44" s="1"/>
  <c r="F108" i="44" l="1"/>
  <c r="F111" i="44" s="1"/>
  <c r="F112" i="44" l="1"/>
  <c r="F113" i="44"/>
  <c r="F115" i="44" l="1"/>
  <c r="F116" i="44" s="1"/>
  <c r="F126" i="44" s="1"/>
  <c r="F127" i="44" s="1"/>
  <c r="C131" i="44" s="1"/>
  <c r="D18" i="40" s="1"/>
  <c r="F18" i="40" s="1"/>
  <c r="E131" i="44" l="1"/>
  <c r="G131" i="44" s="1"/>
  <c r="G132" i="44" s="1"/>
  <c r="G133" i="44" s="1"/>
  <c r="G18" i="40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s="1"/>
  <c r="F65" i="53" s="1"/>
  <c r="F67" i="53" l="1"/>
  <c r="F121" i="53" l="1"/>
  <c r="F125" i="53" s="1"/>
  <c r="F106" i="53"/>
  <c r="F107" i="53" l="1"/>
  <c r="F108" i="53" s="1"/>
  <c r="F111" i="53" l="1"/>
  <c r="F113" i="53"/>
  <c r="F112" i="53"/>
  <c r="F115" i="53" l="1"/>
  <c r="F116" i="53" s="1"/>
  <c r="F126" i="53" s="1"/>
  <c r="F127" i="53" s="1"/>
  <c r="C131" i="53" s="1"/>
  <c r="E131" i="53" l="1"/>
  <c r="G131" i="53" s="1"/>
  <c r="G132" i="53" s="1"/>
  <c r="G133" i="53" s="1"/>
  <c r="D27" i="40"/>
  <c r="F27" i="40" s="1"/>
  <c r="F32" i="40" l="1"/>
  <c r="G27" i="40"/>
  <c r="G32" i="40" s="1"/>
</calcChain>
</file>

<file path=xl/sharedStrings.xml><?xml version="1.0" encoding="utf-8"?>
<sst xmlns="http://schemas.openxmlformats.org/spreadsheetml/2006/main" count="3002" uniqueCount="168">
  <si>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</si>
  <si>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</si>
  <si>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</si>
  <si>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</si>
  <si>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</si>
  <si>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</si>
  <si>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</si>
  <si>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</si>
  <si>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</si>
  <si>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</si>
  <si>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</si>
  <si>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</si>
  <si>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</si>
  <si>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</si>
  <si>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</si>
  <si>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</si>
  <si>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</si>
  <si>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</si>
  <si>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</si>
  <si>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</si>
  <si>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</si>
  <si>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</si>
  <si>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</si>
  <si>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</si>
  <si>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</si>
  <si>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</si>
  <si>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</si>
  <si>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</si>
  <si>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</si>
  <si>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</si>
  <si>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</si>
  <si>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</si>
  <si>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</si>
  <si>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</si>
  <si>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</si>
  <si>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</si>
  <si>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</si>
  <si>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</si>
  <si>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</si>
  <si>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</si>
  <si>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</si>
  <si>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</si>
  <si>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</si>
  <si>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</si>
  <si>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</si>
  <si>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</si>
  <si>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</si>
  <si>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</si>
  <si>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</si>
  <si>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</si>
  <si>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</si>
  <si>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</si>
  <si>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</si>
  <si>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</si>
  <si>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</si>
  <si>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</si>
  <si>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</si>
  <si>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</si>
  <si>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</si>
  <si>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</si>
  <si>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</si>
  <si>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</si>
  <si>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</si>
  <si>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</si>
  <si>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</si>
  <si>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</si>
  <si>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</si>
  <si>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</si>
  <si>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</si>
  <si>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</si>
  <si>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</si>
  <si>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</si>
  <si>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</si>
  <si>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</si>
  <si>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</si>
  <si>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</si>
  <si>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</si>
  <si>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Substituto nas Ausências Legais (exceto férias)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</si>
  <si>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</si>
  <si>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</si>
  <si>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</si>
  <si>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</si>
  <si>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</si>
  <si>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</si>
  <si>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</si>
  <si>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</si>
  <si>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</si>
  <si>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</si>
  <si>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</si>
  <si>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</si>
  <si>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</si>
  <si>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</si>
  <si>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</si>
  <si>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</si>
  <si>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</si>
  <si>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</si>
  <si>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</si>
  <si>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</si>
  <si>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</si>
  <si>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Módulo 4 - Custo de Reposição do Profissional Ausente (exceto férias)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</si>
  <si>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</si>
  <si>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</si>
  <si>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</si>
  <si>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</si>
  <si>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</si>
  <si>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</si>
  <si>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</si>
  <si>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</si>
  <si>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</si>
  <si>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</si>
  <si>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</si>
  <si>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</si>
  <si>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</si>
  <si>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</si>
  <si>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</si>
  <si>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</si>
  <si>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12 meses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</si>
  <si>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</si>
  <si>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</si>
  <si>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</si>
  <si>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</si>
  <si>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</si>
  <si>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</si>
  <si>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</si>
  <si>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</si>
  <si>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</si>
  <si>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</si>
  <si>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</si>
  <si>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</si>
  <si>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</si>
  <si>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</si>
  <si>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</si>
  <si>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</si>
  <si>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</si>
  <si>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</si>
  <si>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</si>
  <si>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</si>
  <si>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</si>
  <si>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</si>
  <si>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</si>
  <si>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</si>
  <si>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</si>
  <si>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</si>
  <si>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</si>
  <si>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</si>
  <si>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</si>
  <si>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</si>
  <si>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</si>
  <si>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</si>
  <si>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</si>
  <si>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</si>
  <si>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</si>
  <si>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</si>
  <si>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</si>
  <si>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</si>
  <si>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</si>
  <si>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</si>
  <si>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</si>
  <si>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</si>
  <si>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</si>
  <si>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</si>
  <si>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</si>
  <si>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</si>
  <si>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MA000081/2023</t>
  </si>
  <si>
    <t>SINICON</t>
  </si>
  <si>
    <t xml:space="preserve">MA000085/2023 </t>
  </si>
  <si>
    <t>01 de Novembro</t>
  </si>
  <si>
    <t>Adicional de Periculosidade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</si>
</sst>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88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0" fontId="5" fillId="2" borderId="0" xfId="0" applyNumberFormat="1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10" fontId="6" fillId="0" borderId="31" xfId="0" applyNumberFormat="1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 applyProtection="1">
      <alignment horizontal="left" vertical="center" wrapText="1"/>
    </xf>
    <xf numFmtId="0" fontId="5" fillId="5" borderId="1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vertical="center"/>
    </xf>
    <xf numFmtId="0" fontId="5" fillId="5" borderId="5" xfId="0" applyFont="1" applyFill="1" applyBorder="1" applyAlignment="1" applyProtection="1">
      <alignment vertical="center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8" fontId="6" fillId="0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10" fillId="0" borderId="15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8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/>
    <xf numFmtId="0" fontId="6" fillId="0" borderId="5" xfId="0" applyFont="1" applyFill="1" applyBorder="1" applyAlignment="1" applyProtection="1"/>
    <xf numFmtId="44" fontId="6" fillId="0" borderId="2" xfId="0" applyNumberFormat="1" applyFont="1" applyFill="1" applyBorder="1" applyAlignment="1" applyProtection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1" fillId="0" borderId="0" xfId="8"/>
    <xf numFmtId="43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4" fontId="17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5" fillId="3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43" fontId="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/>
    </xf>
    <xf numFmtId="0" fontId="0" fillId="6" borderId="2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Fill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Fill="1" applyBorder="1" applyAlignment="1">
      <alignment vertical="center" wrapText="1"/>
    </xf>
    <xf numFmtId="44" fontId="20" fillId="0" borderId="10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45" xfId="0" applyNumberFormat="1" applyFont="1" applyFill="1" applyBorder="1" applyAlignment="1">
      <alignment horizontal="left" vertical="center" wrapText="1"/>
    </xf>
    <xf numFmtId="0" fontId="6" fillId="0" borderId="46" xfId="0" applyNumberFormat="1" applyFont="1" applyFill="1" applyBorder="1" applyAlignment="1">
      <alignment horizontal="left" vertical="center" wrapText="1"/>
    </xf>
    <xf numFmtId="14" fontId="0" fillId="0" borderId="29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0" fillId="0" borderId="39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0" fontId="6" fillId="0" borderId="29" xfId="0" applyNumberFormat="1" applyFont="1" applyFill="1" applyBorder="1" applyAlignment="1" applyProtection="1">
      <alignment horizontal="center" vertical="center" wrapText="1"/>
    </xf>
    <xf numFmtId="10" fontId="6" fillId="0" borderId="1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2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25" xfId="0" applyFont="1" applyFill="1" applyBorder="1" applyAlignment="1" applyProtection="1">
      <alignment horizontal="center"/>
    </xf>
    <xf numFmtId="0" fontId="5" fillId="5" borderId="34" xfId="0" applyFont="1" applyFill="1" applyBorder="1" applyAlignment="1" applyProtection="1">
      <alignment horizontal="center"/>
    </xf>
    <xf numFmtId="0" fontId="5" fillId="5" borderId="17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abSelected="1" topLeftCell="A19" zoomScale="110" zoomScaleNormal="110" workbookViewId="0">
      <selection activeCell="D18" sqref="D18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6" width="23.42578125" style="20" customWidth="1"/>
    <col min="7" max="7" width="23.42578125" style="20" bestFit="1" customWidth="1"/>
    <col min="8" max="11" width="9.140625" style="20"/>
    <col min="12" max="16384" width="9.140625" style="6"/>
  </cols>
  <sheetData>
    <row r="1" spans="1:11" s="16" customFormat="1" x14ac:dyDescent="0.25">
      <c r="B1" s="17"/>
      <c r="C1" s="17"/>
      <c r="E1" s="6"/>
      <c r="F1" s="20"/>
      <c r="G1" s="20"/>
      <c r="H1" s="20"/>
      <c r="I1" s="20"/>
      <c r="J1" s="20"/>
      <c r="K1" s="20"/>
    </row>
    <row r="2" spans="1:11" s="16" customFormat="1" x14ac:dyDescent="0.25">
      <c r="B2" s="17"/>
      <c r="C2" s="17"/>
      <c r="E2" s="6"/>
      <c r="F2" s="20"/>
      <c r="G2" s="20"/>
      <c r="H2" s="20"/>
      <c r="I2" s="20"/>
      <c r="J2" s="20"/>
      <c r="K2" s="20"/>
    </row>
    <row r="3" spans="1:11" s="16" customFormat="1" ht="18.75" customHeight="1" x14ac:dyDescent="0.25">
      <c r="A3" s="175" t="s">
        <v>78</v>
      </c>
      <c r="B3" s="175"/>
      <c r="C3" s="175"/>
      <c r="D3" s="175"/>
      <c r="E3" s="175"/>
      <c r="F3" s="175"/>
      <c r="G3" s="175"/>
      <c r="H3" s="20"/>
      <c r="I3" s="20"/>
      <c r="J3" s="20"/>
      <c r="K3" s="20"/>
    </row>
    <row r="4" spans="1:11" s="16" customFormat="1" ht="15.75" customHeight="1" x14ac:dyDescent="0.25">
      <c r="A4" s="176" t="s">
        <v>55</v>
      </c>
      <c r="B4" s="176"/>
      <c r="C4" s="176"/>
      <c r="D4" s="176"/>
      <c r="E4" s="176"/>
      <c r="F4" s="176"/>
      <c r="G4" s="176"/>
      <c r="H4" s="20"/>
      <c r="I4" s="20"/>
      <c r="J4" s="20"/>
      <c r="K4" s="20"/>
    </row>
    <row r="5" spans="1:11" s="16" customFormat="1" ht="15" customHeight="1" x14ac:dyDescent="0.25">
      <c r="A5" s="177" t="s">
        <v>76</v>
      </c>
      <c r="B5" s="177"/>
      <c r="C5" s="177"/>
      <c r="D5" s="177"/>
      <c r="E5" s="177"/>
      <c r="F5" s="177"/>
      <c r="G5" s="177"/>
      <c r="H5" s="20"/>
      <c r="I5" s="20"/>
      <c r="J5" s="20"/>
      <c r="K5" s="20"/>
    </row>
    <row r="6" spans="1:11" s="16" customFormat="1" ht="15.75" thickBot="1" x14ac:dyDescent="0.3">
      <c r="B6" s="18"/>
      <c r="C6" s="68"/>
      <c r="E6" s="6"/>
      <c r="F6" s="20"/>
      <c r="G6" s="20"/>
      <c r="H6" s="20"/>
      <c r="I6" s="20"/>
      <c r="J6" s="20"/>
      <c r="K6" s="20"/>
    </row>
    <row r="7" spans="1:11" s="16" customFormat="1" x14ac:dyDescent="0.25">
      <c r="A7" s="192" t="s">
        <v>106</v>
      </c>
      <c r="B7" s="193"/>
      <c r="C7" s="187"/>
      <c r="D7" s="187"/>
      <c r="E7" s="188"/>
      <c r="F7" s="20"/>
      <c r="G7" s="20"/>
      <c r="H7" s="20"/>
      <c r="I7" s="20"/>
      <c r="J7" s="20"/>
      <c r="K7" s="20"/>
    </row>
    <row r="8" spans="1:11" s="16" customFormat="1" x14ac:dyDescent="0.25">
      <c r="A8" s="194" t="s">
        <v>107</v>
      </c>
      <c r="B8" s="195"/>
      <c r="C8" s="189"/>
      <c r="D8" s="190"/>
      <c r="E8" s="191"/>
      <c r="F8" s="20"/>
      <c r="G8" s="20"/>
      <c r="H8" s="20"/>
      <c r="I8" s="20"/>
      <c r="J8" s="20"/>
      <c r="K8" s="20"/>
    </row>
    <row r="9" spans="1:11" s="16" customFormat="1" ht="33.75" customHeight="1" x14ac:dyDescent="0.25">
      <c r="A9" s="196" t="s">
        <v>113</v>
      </c>
      <c r="B9" s="197"/>
      <c r="C9" s="184">
        <v>45408</v>
      </c>
      <c r="D9" s="185"/>
      <c r="E9" s="186"/>
      <c r="F9" s="20"/>
      <c r="G9" s="20"/>
      <c r="H9" s="20"/>
      <c r="I9" s="20"/>
      <c r="J9" s="20"/>
      <c r="K9" s="20"/>
    </row>
    <row r="10" spans="1:11" s="16" customFormat="1" ht="33.75" customHeight="1" thickBot="1" x14ac:dyDescent="0.3">
      <c r="A10" s="198" t="s">
        <v>115</v>
      </c>
      <c r="B10" s="199"/>
      <c r="C10" s="200" t="s">
        <v>116</v>
      </c>
      <c r="D10" s="201"/>
      <c r="E10" s="202"/>
      <c r="F10" s="20"/>
      <c r="G10" s="20"/>
      <c r="H10" s="20"/>
      <c r="I10" s="20"/>
      <c r="J10" s="20"/>
      <c r="K10" s="20"/>
    </row>
    <row r="11" spans="1:11" s="16" customFormat="1" ht="15.75" thickBot="1" x14ac:dyDescent="0.3">
      <c r="A11" s="70"/>
      <c r="B11" s="70"/>
      <c r="C11" s="70"/>
      <c r="D11" s="70"/>
      <c r="E11" s="6"/>
      <c r="F11" s="20"/>
      <c r="G11" s="20"/>
      <c r="H11" s="20"/>
      <c r="I11" s="20"/>
      <c r="J11" s="20"/>
      <c r="K11" s="20"/>
    </row>
    <row r="12" spans="1:11" s="16" customFormat="1" ht="119.45" customHeight="1" thickBot="1" x14ac:dyDescent="0.3">
      <c r="A12" s="203" t="s">
        <v>114</v>
      </c>
      <c r="B12" s="204"/>
      <c r="C12" s="205" t="s">
        <v>127</v>
      </c>
      <c r="D12" s="205"/>
      <c r="E12" s="205"/>
      <c r="F12" s="20"/>
      <c r="G12" s="20"/>
      <c r="H12" s="20"/>
      <c r="I12" s="20"/>
      <c r="J12" s="20"/>
      <c r="K12" s="20"/>
    </row>
    <row r="14" spans="1:11" x14ac:dyDescent="0.25">
      <c r="A14" s="80"/>
      <c r="B14" s="81"/>
      <c r="C14" s="80"/>
      <c r="D14" s="80"/>
      <c r="E14" s="80"/>
    </row>
    <row r="15" spans="1:11" ht="15.75" thickBot="1" x14ac:dyDescent="0.3">
      <c r="A15" s="80"/>
      <c r="B15" s="81"/>
      <c r="C15" s="80"/>
      <c r="D15" s="80"/>
      <c r="E15" s="80"/>
    </row>
    <row r="16" spans="1:11" ht="22.5" customHeight="1" x14ac:dyDescent="0.25">
      <c r="A16" s="208" t="s">
        <v>75</v>
      </c>
      <c r="B16" s="209"/>
      <c r="C16" s="209"/>
      <c r="D16" s="209"/>
      <c r="E16" s="209"/>
      <c r="F16" s="209"/>
      <c r="G16" s="210"/>
    </row>
    <row r="17" spans="1:9" ht="40.5" customHeight="1" x14ac:dyDescent="0.25">
      <c r="A17" s="67" t="s">
        <v>0</v>
      </c>
      <c r="B17" s="206" t="s">
        <v>81</v>
      </c>
      <c r="C17" s="207"/>
      <c r="D17" s="64" t="s">
        <v>101</v>
      </c>
      <c r="E17" s="164" t="s">
        <v>112</v>
      </c>
      <c r="F17" s="165" t="s">
        <v>119</v>
      </c>
      <c r="G17" s="166" t="s">
        <v>120</v>
      </c>
      <c r="H17" s="62"/>
      <c r="I17" s="62"/>
    </row>
    <row r="18" spans="1:9" ht="35.1" customHeight="1" x14ac:dyDescent="0.25">
      <c r="A18" s="54">
        <v>1</v>
      </c>
      <c r="B18" s="180" t="s">
        <v>141</v>
      </c>
      <c r="C18" s="181"/>
      <c r="D18" s="63">
        <f>eletricista!C131</f>
        <v>6228.32</v>
      </c>
      <c r="E18" s="124">
        <v>6</v>
      </c>
      <c r="F18" s="63">
        <f>D18*E18</f>
        <v>37369.919999999998</v>
      </c>
      <c r="G18" s="141">
        <f>F18*12</f>
        <v>448439.03999999998</v>
      </c>
    </row>
    <row r="19" spans="1:9" ht="35.1" customHeight="1" x14ac:dyDescent="0.25">
      <c r="A19" s="54">
        <v>2</v>
      </c>
      <c r="B19" s="180" t="s">
        <v>142</v>
      </c>
      <c r="C19" s="181"/>
      <c r="D19" s="63">
        <f>'bomb hid'!C131</f>
        <v>4843.8100000000004</v>
      </c>
      <c r="E19" s="124">
        <v>1</v>
      </c>
      <c r="F19" s="63">
        <f t="shared" ref="F19:F31" si="0">D19*E19</f>
        <v>4843.8100000000004</v>
      </c>
      <c r="G19" s="141">
        <f t="shared" ref="G19:G31" si="1">F19*12</f>
        <v>58125.72</v>
      </c>
    </row>
    <row r="20" spans="1:9" ht="35.1" customHeight="1" x14ac:dyDescent="0.25">
      <c r="A20" s="54">
        <v>3</v>
      </c>
      <c r="B20" s="180" t="s">
        <v>143</v>
      </c>
      <c r="C20" s="181"/>
      <c r="D20" s="63">
        <f>asg!C131</f>
        <v>3903.94</v>
      </c>
      <c r="E20" s="124">
        <v>70</v>
      </c>
      <c r="F20" s="63">
        <f t="shared" si="0"/>
        <v>273275.8</v>
      </c>
      <c r="G20" s="141">
        <f t="shared" si="1"/>
        <v>3279309.5999999996</v>
      </c>
    </row>
    <row r="21" spans="1:9" ht="35.1" customHeight="1" x14ac:dyDescent="0.25">
      <c r="A21" s="54">
        <v>4</v>
      </c>
      <c r="B21" s="180" t="s">
        <v>144</v>
      </c>
      <c r="C21" s="181"/>
      <c r="D21" s="63">
        <f>carregador!C131</f>
        <v>3592.82</v>
      </c>
      <c r="E21" s="124">
        <v>3</v>
      </c>
      <c r="F21" s="63">
        <f t="shared" si="0"/>
        <v>10778.460000000001</v>
      </c>
      <c r="G21" s="141">
        <f t="shared" si="1"/>
        <v>129341.52000000002</v>
      </c>
    </row>
    <row r="22" spans="1:9" ht="35.1" customHeight="1" x14ac:dyDescent="0.25">
      <c r="A22" s="54">
        <v>5</v>
      </c>
      <c r="B22" s="180" t="s">
        <v>145</v>
      </c>
      <c r="C22" s="181"/>
      <c r="D22" s="63">
        <f>jard!C131</f>
        <v>3987.96</v>
      </c>
      <c r="E22" s="124">
        <v>3</v>
      </c>
      <c r="F22" s="63">
        <f t="shared" si="0"/>
        <v>11963.880000000001</v>
      </c>
      <c r="G22" s="141">
        <f t="shared" si="1"/>
        <v>143566.56</v>
      </c>
    </row>
    <row r="23" spans="1:9" ht="35.1" customHeight="1" x14ac:dyDescent="0.25">
      <c r="A23" s="54">
        <v>6</v>
      </c>
      <c r="B23" s="180" t="s">
        <v>146</v>
      </c>
      <c r="C23" s="181"/>
      <c r="D23" s="63">
        <f>copa!C131</f>
        <v>3592.91</v>
      </c>
      <c r="E23" s="124">
        <v>15</v>
      </c>
      <c r="F23" s="63">
        <f t="shared" si="0"/>
        <v>53893.649999999994</v>
      </c>
      <c r="G23" s="141">
        <f t="shared" si="1"/>
        <v>646723.79999999993</v>
      </c>
    </row>
    <row r="24" spans="1:9" ht="35.1" customHeight="1" x14ac:dyDescent="0.25">
      <c r="A24" s="54">
        <v>7</v>
      </c>
      <c r="B24" s="180" t="s">
        <v>147</v>
      </c>
      <c r="C24" s="181"/>
      <c r="D24" s="63">
        <f>rec!C131</f>
        <v>4138.16</v>
      </c>
      <c r="E24" s="124">
        <v>17</v>
      </c>
      <c r="F24" s="63">
        <f t="shared" si="0"/>
        <v>70348.72</v>
      </c>
      <c r="G24" s="141">
        <f t="shared" si="1"/>
        <v>844184.64</v>
      </c>
    </row>
    <row r="25" spans="1:9" ht="35.1" customHeight="1" x14ac:dyDescent="0.25">
      <c r="A25" s="54">
        <v>8</v>
      </c>
      <c r="B25" s="180" t="s">
        <v>148</v>
      </c>
      <c r="C25" s="181"/>
      <c r="D25" s="63">
        <f>'rec 12x36 D'!C131</f>
        <v>4138.16</v>
      </c>
      <c r="E25" s="124">
        <v>2</v>
      </c>
      <c r="F25" s="63">
        <f t="shared" si="0"/>
        <v>8276.32</v>
      </c>
      <c r="G25" s="173">
        <f t="shared" si="1"/>
        <v>99315.839999999997</v>
      </c>
    </row>
    <row r="26" spans="1:9" ht="35.1" customHeight="1" x14ac:dyDescent="0.25">
      <c r="A26" s="54">
        <v>9</v>
      </c>
      <c r="B26" s="180" t="s">
        <v>149</v>
      </c>
      <c r="C26" s="181"/>
      <c r="D26" s="63">
        <f>'rec 12x36 N'!C131</f>
        <v>4532.22</v>
      </c>
      <c r="E26" s="124">
        <v>2</v>
      </c>
      <c r="F26" s="63">
        <f t="shared" si="0"/>
        <v>9064.44</v>
      </c>
      <c r="G26" s="173">
        <f t="shared" si="1"/>
        <v>108773.28</v>
      </c>
    </row>
    <row r="27" spans="1:9" ht="35.1" customHeight="1" x14ac:dyDescent="0.25">
      <c r="A27" s="54">
        <v>10</v>
      </c>
      <c r="B27" s="180" t="s">
        <v>150</v>
      </c>
      <c r="C27" s="181"/>
      <c r="D27" s="63">
        <f>enc!C131</f>
        <v>4643.8</v>
      </c>
      <c r="E27" s="124">
        <v>3</v>
      </c>
      <c r="F27" s="63">
        <f t="shared" si="0"/>
        <v>13931.400000000001</v>
      </c>
      <c r="G27" s="141">
        <f t="shared" si="1"/>
        <v>167176.80000000002</v>
      </c>
    </row>
    <row r="28" spans="1:9" ht="35.1" customHeight="1" x14ac:dyDescent="0.25">
      <c r="A28" s="54">
        <v>11</v>
      </c>
      <c r="B28" s="180" t="s">
        <v>151</v>
      </c>
      <c r="C28" s="181"/>
      <c r="D28" s="63">
        <f>'aux apoio adm'!C131</f>
        <v>5326.97</v>
      </c>
      <c r="E28" s="124">
        <v>80</v>
      </c>
      <c r="F28" s="63">
        <f t="shared" si="0"/>
        <v>426157.60000000003</v>
      </c>
      <c r="G28" s="141">
        <f t="shared" si="1"/>
        <v>5113891.2</v>
      </c>
    </row>
    <row r="29" spans="1:9" ht="35.1" customHeight="1" x14ac:dyDescent="0.25">
      <c r="A29" s="54">
        <v>12</v>
      </c>
      <c r="B29" s="180" t="s">
        <v>152</v>
      </c>
      <c r="C29" s="181"/>
      <c r="D29" s="63">
        <f>'op repro'!C131</f>
        <v>3844.12</v>
      </c>
      <c r="E29" s="124">
        <v>3</v>
      </c>
      <c r="F29" s="63">
        <f t="shared" si="0"/>
        <v>11532.36</v>
      </c>
      <c r="G29" s="141">
        <f t="shared" si="1"/>
        <v>138388.32</v>
      </c>
    </row>
    <row r="30" spans="1:9" ht="35.1" customHeight="1" x14ac:dyDescent="0.25">
      <c r="A30" s="54">
        <v>13</v>
      </c>
      <c r="B30" s="180" t="s">
        <v>153</v>
      </c>
      <c r="C30" s="181"/>
      <c r="D30" s="63">
        <f>'asg baca'!C131</f>
        <v>3601.32</v>
      </c>
      <c r="E30" s="124">
        <v>2</v>
      </c>
      <c r="F30" s="63">
        <f t="shared" si="0"/>
        <v>7202.64</v>
      </c>
      <c r="G30" s="141">
        <f t="shared" si="1"/>
        <v>86431.680000000008</v>
      </c>
    </row>
    <row r="31" spans="1:9" ht="38.25" customHeight="1" thickBot="1" x14ac:dyDescent="0.3">
      <c r="A31" s="167">
        <v>14</v>
      </c>
      <c r="B31" s="182" t="s">
        <v>154</v>
      </c>
      <c r="C31" s="183"/>
      <c r="D31" s="168">
        <f>'rec baca'!C131</f>
        <v>3820.06</v>
      </c>
      <c r="E31" s="169">
        <v>1</v>
      </c>
      <c r="F31" s="168">
        <f t="shared" si="0"/>
        <v>3820.06</v>
      </c>
      <c r="G31" s="170">
        <f t="shared" si="1"/>
        <v>45840.72</v>
      </c>
    </row>
    <row r="32" spans="1:9" ht="39.75" customHeight="1" thickBot="1" x14ac:dyDescent="0.3">
      <c r="A32" s="178" t="s">
        <v>155</v>
      </c>
      <c r="B32" s="179"/>
      <c r="C32" s="179"/>
      <c r="D32" s="179"/>
      <c r="E32" s="179"/>
      <c r="F32" s="172">
        <f>SUM(F18:F31)</f>
        <v>942459.06</v>
      </c>
      <c r="G32" s="171">
        <f>SUM(G18:G31)</f>
        <v>11309508.720000001</v>
      </c>
    </row>
    <row r="33" spans="1:11" s="21" customFormat="1" x14ac:dyDescent="0.25">
      <c r="A33" s="11"/>
      <c r="B33" s="7"/>
      <c r="C33" s="7"/>
      <c r="D33" s="10"/>
      <c r="E33" s="23"/>
      <c r="F33" s="20"/>
      <c r="G33" s="20"/>
      <c r="H33" s="20"/>
      <c r="I33" s="20"/>
      <c r="J33" s="20"/>
      <c r="K33" s="20"/>
    </row>
    <row r="34" spans="1:11" x14ac:dyDescent="0.25">
      <c r="A34" s="211"/>
      <c r="B34" s="211"/>
      <c r="C34" s="211"/>
      <c r="D34" s="128"/>
    </row>
    <row r="35" spans="1:11" x14ac:dyDescent="0.25">
      <c r="B35" s="20"/>
      <c r="C35" s="20"/>
    </row>
    <row r="36" spans="1:11" x14ac:dyDescent="0.25">
      <c r="B36" s="49"/>
      <c r="C36" s="133"/>
    </row>
    <row r="37" spans="1:11" ht="15.75" x14ac:dyDescent="0.25">
      <c r="A37" s="129"/>
      <c r="B37" s="46"/>
      <c r="C37" s="49"/>
    </row>
    <row r="38" spans="1:11" ht="15.75" x14ac:dyDescent="0.25">
      <c r="A38" s="129"/>
      <c r="C38" s="71"/>
    </row>
    <row r="39" spans="1:11" x14ac:dyDescent="0.2">
      <c r="A39" s="130"/>
    </row>
    <row r="40" spans="1:11" x14ac:dyDescent="0.25">
      <c r="A40" s="131"/>
    </row>
    <row r="41" spans="1:11" x14ac:dyDescent="0.2">
      <c r="A41" s="132"/>
    </row>
  </sheetData>
  <mergeCells count="31"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</mergeCells>
  <printOptions horizontalCentered="1"/>
  <pageMargins left="1.1023622047244095" right="0.51181102362204722" top="1.1811023622047243" bottom="0.78740157480314965" header="0.31496062992125984" footer="0.31496062992125984"/>
  <pageSetup paperSize="9" scale="62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6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 t="s">
        <v>156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2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161</v>
      </c>
      <c r="C28" s="8" t="s">
        <v>109</v>
      </c>
      <c r="D28" s="85"/>
      <c r="E28" s="150">
        <v>0.1167</v>
      </c>
      <c r="F28" s="36">
        <f>E28*F26</f>
        <v>199.45897200000002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1908.6189720000002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158.98796036760001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230.94289561200003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389.93085597960004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389.93085597960004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459.70996559592004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57.463745699490005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68.956494839388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34.478247419694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22.985498279796001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13.791298967877601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4.5970996559592008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183.88398623836801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845.86633669649302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64.94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389.93085597960004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845.86633669649302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1871.4375926760931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8.0161996823999999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0.64129597459200005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38.172379440000007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8.3979234768000008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3.0904358394624007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38.172379440000007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96.490613853254416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17.750156439600001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0.76344758880000008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4.3898236356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3.0537903552000003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5.5349950188000001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31.492213038000003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31.492213038000003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31.492213038000003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9.8330234789183688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197.15212075231329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206.98514423123166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29.459512296322679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135.96697982918161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226.61163304863604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392.0381251741403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599.02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1908.6189720000002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1871.4375926760931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96.490613853254416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31.492213038000003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3933.2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599.02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4532.22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4532.22</v>
      </c>
      <c r="D131" s="113">
        <v>1</v>
      </c>
      <c r="E131" s="114">
        <f>C131*D131</f>
        <v>4532.22</v>
      </c>
      <c r="F131" s="115">
        <v>1</v>
      </c>
      <c r="G131" s="116">
        <f>TRUNC(E131*F131,2)</f>
        <v>4532.22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4532.22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108773.28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3" zoomScaleNormal="100" workbookViewId="0">
      <selection activeCell="F28" sqref="F28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150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150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1916.31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1916.31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159.628623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231.87350999999998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391.50213299999996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391.50213299999996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461.56242659999998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57.695303324999998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69.234363989999991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34.617181994999996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23.078121329999998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13.846872798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4.6156242660000002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184.62497063999999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849.27486494400011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61.42140000000002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72.81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631.08140000000003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391.50213299999996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849.27486494400011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631.08140000000003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1871.858397944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8.0485019999999992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0.64388015999999992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38.3262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8.4317640000000011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3.1028891520000004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38.3262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96.879435311999998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17.821682999999997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0.76652399999999998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4.4075129999999998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3.0660959999999999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5.5572989999999995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31.619115000000001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31.619115000000001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31.619115000000001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25.68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25.68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2.4799999999999999E-2</v>
      </c>
      <c r="F106" s="36">
        <f>E106*(F32+F67+F77+F95+F102)</f>
        <v>97.770204316748789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202.00585762863744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7.4800000000000005E-2</v>
      </c>
      <c r="F108" s="41">
        <f>SUM(F106:F107)</f>
        <v>299.77606194538623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30.184783323819389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139.31438457147411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232.19064095245685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401.68980884775033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0.1613</v>
      </c>
      <c r="F116" s="37">
        <f>TRUNC(F108+F115,2)</f>
        <v>701.46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1916.31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1871.858397944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96.879435311999998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31.619115000000001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25.68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3942.34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701.46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4643.8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4643.8</v>
      </c>
      <c r="D131" s="113">
        <v>1</v>
      </c>
      <c r="E131" s="114">
        <f>C131*D131</f>
        <v>4643.8</v>
      </c>
      <c r="F131" s="115">
        <v>1</v>
      </c>
      <c r="G131" s="116">
        <f>TRUNC(E131*F131,2)</f>
        <v>4643.8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4643.8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111451.2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7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80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2318.81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2318.81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193.15687299999999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280.57601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473.73288300000002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473.73288300000002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558.50857660000008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69.81357207500001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83.776286490000004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41.888143245000002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27.925428830000001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16.755257298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5.5850857660000006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223.40343064000001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1027.6557809440001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37.271400000000028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88.11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622.23140000000012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473.73288300000002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1027.6557809440001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622.23140000000012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2123.6200639440003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9.7390019999999993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0.77912015999999995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46.376199999999997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10.202764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3.7546171520000007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46.376199999999997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117.22790331199998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21.564932999999996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0.92752400000000002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5.3332629999999996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3.7100960000000001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6.7245489999999997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38.260364999999993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38.260364999999993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38.260364999999993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11.557295830640003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231.72378140433207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243.28107723497209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34.625392623635825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159.80950441678075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266.34917402796788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460.78407106838449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704.06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2318.81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2123.6200639440003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117.22790331199998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38.260364999999993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4622.91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704.06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5326.97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5326.97</v>
      </c>
      <c r="D131" s="113">
        <v>1</v>
      </c>
      <c r="E131" s="114">
        <f>C131*D131</f>
        <v>5326.97</v>
      </c>
      <c r="F131" s="115">
        <v>1</v>
      </c>
      <c r="G131" s="116">
        <f>TRUNC(E131*F131,2)</f>
        <v>5326.97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5326.97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127847.28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zoomScale="120" zoomScaleNormal="12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158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158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1558.49</v>
      </c>
      <c r="D18" s="244"/>
      <c r="E18" s="244"/>
      <c r="F18" s="245"/>
      <c r="G18" s="151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G23" s="15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1558.49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129.82221699999999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188.57729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318.39950699999997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318.39950699999997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375.37790139999998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46.922237674999998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56.306685209999991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28.153342604999995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18.768895069999999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11.261337041999999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3.753779014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150.15116055999999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690.69533857600004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82.890600000000006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59.22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638.9606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318.39950699999997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690.69533857600004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638.9606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1648.055445576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6.5456579999999995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0.52365264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31.169800000000002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6.8573560000000002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2.5235070080000006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31.169800000000002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78.789773648000008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14.493956999999998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0.62339600000000006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3.584527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2.4935840000000002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4.5196209999999999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25.715085000000002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25.715085000000002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25.715085000000002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8.3401257605599994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167.21952149922799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175.55964725978799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24.986825051608779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115.32380793050207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192.20634655083677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332.51697953294763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508.07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1558.49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1648.055445576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78.789773648000008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25.715085000000002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3336.05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508.07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3844.12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3844.12</v>
      </c>
      <c r="D131" s="113">
        <v>1</v>
      </c>
      <c r="E131" s="114">
        <f>C131*D131</f>
        <v>3844.12</v>
      </c>
      <c r="F131" s="115">
        <v>1</v>
      </c>
      <c r="G131" s="116">
        <f>TRUNC(E131*F131,2)</f>
        <v>3844.12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3844.12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92258.880000000005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6" zoomScaleNormal="100" workbookViewId="0">
      <selection activeCell="F56" sqref="F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143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2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143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1341.08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163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1341.08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1341.08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111.71196399999999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162.27068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273.98264399999999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273.98264399999999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323.01252879999998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40.376566099999998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48.451879319999996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24.225939659999998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16.15062644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9.690375864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3.230125288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129.20501152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594.34305299199991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50.96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531.01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273.98264399999999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594.34305299199991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531.01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1399.3356969919998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5.6325359999999991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0.45060287999999993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26.8216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5.9007519999999998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2.1714767360000002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26.8216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67.798567616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12.472043999999999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0.53643200000000002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3.0844839999999998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2.1457280000000001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3.8891319999999996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22.127819999999996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22.127819999999996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22.127819999999996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130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140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295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7.8133552115199993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156.65777199097602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164.47112720249601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23.408632596352735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108.03984275239723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180.06640458732875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311.51487993607873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475.98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1341.08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1399.3356969919998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67.798567616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22.127819999999996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295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3125.34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475.98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3601.32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3601.32</v>
      </c>
      <c r="D131" s="113">
        <v>1</v>
      </c>
      <c r="E131" s="114">
        <f>C131*D131</f>
        <v>3601.32</v>
      </c>
      <c r="F131" s="115">
        <v>1</v>
      </c>
      <c r="G131" s="116">
        <f>TRUNC(E131*F131,2)</f>
        <v>3601.32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3601.32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86431.679999999993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7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1603.37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163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1603.37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1603.37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133.560721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194.00776999999999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327.56849099999999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327.56849099999999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386.1876982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48.273462275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57.928154729999996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28.964077364999998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19.309384909999999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11.585630946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3.8618769820000001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154.47507927999999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710.58536468800003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0</v>
      </c>
      <c r="F55" s="27"/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21</v>
      </c>
      <c r="F56" s="28">
        <f>(D56*E56)*0.8</f>
        <v>352.8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60.92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540.97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327.56849099999999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710.58536468800003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540.97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1579.123855688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6.7341539999999993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0.53873231999999993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32.067399999999999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7.0548279999999997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2.5961767040000003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32.067399999999999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81.058691023999998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14.911340999999998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0.64134800000000003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3.6877509999999996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2.5653920000000001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4.6497729999999997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26.455604999999998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26.455604999999998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26.455604999999998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8.28794537928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166.17330485456398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174.46125023384397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24.830493828842894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114.60227921004413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191.00379868340693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330.43657172229393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504.89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1603.37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1579.123855688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81.058691023999998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26.455604999999998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3315.17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504.89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3820.06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3820.06</v>
      </c>
      <c r="D131" s="113">
        <v>1</v>
      </c>
      <c r="E131" s="114">
        <f>C131*D131</f>
        <v>3820.06</v>
      </c>
      <c r="F131" s="115">
        <v>1</v>
      </c>
      <c r="G131" s="116">
        <f>TRUNC(E131*F131,2)</f>
        <v>3820.06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3820.06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91681.44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76" zoomScale="120" zoomScaleNormal="120" workbookViewId="0">
      <selection activeCell="C87" sqref="C8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2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21"/>
      <c r="D6" s="121"/>
      <c r="E6" s="121"/>
      <c r="F6" s="121"/>
    </row>
    <row r="7" spans="1:8" x14ac:dyDescent="0.25">
      <c r="A7" s="241"/>
      <c r="B7" s="241"/>
      <c r="C7" s="121"/>
      <c r="D7" s="121"/>
      <c r="E7" s="121"/>
      <c r="F7" s="121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141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6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141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72" t="s">
        <v>4</v>
      </c>
      <c r="C18" s="243">
        <v>2175.8000000000002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166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164</v>
      </c>
      <c r="D20" s="257"/>
      <c r="E20" s="257"/>
      <c r="F20" s="258"/>
      <c r="H20" s="152"/>
    </row>
    <row r="21" spans="1:8" x14ac:dyDescent="0.25">
      <c r="A21" s="14">
        <v>6</v>
      </c>
      <c r="B21" s="174" t="s">
        <v>138</v>
      </c>
      <c r="C21" s="262" t="s">
        <v>165</v>
      </c>
      <c r="D21" s="263"/>
      <c r="E21" s="263"/>
      <c r="F21" s="264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167</v>
      </c>
      <c r="C28" s="8" t="s">
        <v>109</v>
      </c>
      <c r="D28" s="85"/>
      <c r="E28" s="122">
        <v>0.3</v>
      </c>
      <c r="F28" s="36">
        <f>E28*F26</f>
        <v>652.74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2828.54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75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235.61738199999999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342.25333999999998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577.870722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577.870722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75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681.28214440000011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85.160268050000013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102.19232166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51.096160830000002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34.064107220000004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20.438464332000002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6.8128214439999999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272.51285776000003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1253.5591456960001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75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0</v>
      </c>
      <c r="F56" s="28"/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0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318.43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76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577.870722</v>
      </c>
    </row>
    <row r="65" spans="1:6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1253.5591456960001</v>
      </c>
    </row>
    <row r="66" spans="1:6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370.53200000000004</v>
      </c>
    </row>
    <row r="67" spans="1:6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2201.9618676960004</v>
      </c>
    </row>
    <row r="68" spans="1:6" ht="15.75" thickBot="1" x14ac:dyDescent="0.3"/>
    <row r="69" spans="1:6" x14ac:dyDescent="0.25">
      <c r="A69" s="231" t="s">
        <v>43</v>
      </c>
      <c r="B69" s="226"/>
      <c r="C69" s="226"/>
      <c r="D69" s="226"/>
      <c r="E69" s="226"/>
      <c r="F69" s="227"/>
    </row>
    <row r="70" spans="1:6" x14ac:dyDescent="0.25">
      <c r="A70" s="75">
        <v>3</v>
      </c>
      <c r="B70" s="228" t="s">
        <v>21</v>
      </c>
      <c r="C70" s="215"/>
      <c r="D70" s="229"/>
      <c r="E70" s="75" t="s">
        <v>56</v>
      </c>
      <c r="F70" s="24" t="s">
        <v>6</v>
      </c>
    </row>
    <row r="71" spans="1:6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11.879867999999998</v>
      </c>
    </row>
    <row r="72" spans="1:6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0.95038943999999992</v>
      </c>
    </row>
    <row r="73" spans="1:6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56.570799999999998</v>
      </c>
    </row>
    <row r="74" spans="1:6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12.445576000000001</v>
      </c>
    </row>
    <row r="75" spans="1:6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4.5799719680000006</v>
      </c>
    </row>
    <row r="76" spans="1:6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56.570799999999998</v>
      </c>
    </row>
    <row r="77" spans="1:6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142.99740540799999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25" t="s">
        <v>99</v>
      </c>
      <c r="B79" s="226"/>
      <c r="C79" s="226"/>
      <c r="D79" s="226"/>
      <c r="E79" s="226"/>
      <c r="F79" s="227"/>
    </row>
    <row r="80" spans="1:6" x14ac:dyDescent="0.25">
      <c r="A80" s="76" t="s">
        <v>13</v>
      </c>
      <c r="B80" s="228" t="s">
        <v>77</v>
      </c>
      <c r="C80" s="215"/>
      <c r="D80" s="229"/>
      <c r="E80" s="75" t="s">
        <v>56</v>
      </c>
      <c r="F80" s="26" t="s">
        <v>6</v>
      </c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26.305421999999997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1.131416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6.5056419999999999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4.5256639999999999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8.2027659999999987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46.670909999999992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76" t="s">
        <v>20</v>
      </c>
      <c r="B88" s="228" t="s">
        <v>50</v>
      </c>
      <c r="C88" s="215"/>
      <c r="D88" s="229"/>
      <c r="E88" s="75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76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46.670909999999992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46.670909999999992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24.7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160.26</v>
      </c>
    </row>
    <row r="101" spans="1:45" x14ac:dyDescent="0.25">
      <c r="A101" s="14" t="s">
        <v>3</v>
      </c>
      <c r="B101" s="222" t="s">
        <v>118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184.95999999999998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22"/>
    </row>
    <row r="105" spans="1:45" x14ac:dyDescent="0.25">
      <c r="A105" s="76">
        <v>6</v>
      </c>
      <c r="B105" s="268" t="s">
        <v>22</v>
      </c>
      <c r="C105" s="268"/>
      <c r="D105" s="268"/>
      <c r="E105" s="74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13.512825457760002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270.93215042808805</v>
      </c>
    </row>
    <row r="108" spans="1:45" x14ac:dyDescent="0.25">
      <c r="A108" s="273" t="s">
        <v>71</v>
      </c>
      <c r="B108" s="274"/>
      <c r="C108" s="77"/>
      <c r="D108" s="77"/>
      <c r="E108" s="44">
        <f>SUM(E106:E107)</f>
        <v>5.2500000000000005E-2</v>
      </c>
      <c r="F108" s="41">
        <f>SUM(F106:F107)</f>
        <v>284.44497588584807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40.484114431783269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186.84975891592279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311.41626485987138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538.75013820757749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823.19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2828.54</v>
      </c>
      <c r="H120" s="2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2201.9618676960004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142.99740540799999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46.670909999999992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184.95999999999998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5405.13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823.19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6228.32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6228.32</v>
      </c>
      <c r="D131" s="113">
        <v>1</v>
      </c>
      <c r="E131" s="114">
        <f>C131*D131</f>
        <v>6228.32</v>
      </c>
      <c r="F131" s="115">
        <v>1</v>
      </c>
      <c r="G131" s="116">
        <f>TRUNC(E131*F131,2)</f>
        <v>6228.32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6228.32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149479.67999999999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38"/>
      <c r="C138" s="138"/>
      <c r="D138" s="138"/>
      <c r="E138" s="138"/>
      <c r="F138" s="138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B105:D105"/>
    <mergeCell ref="B106:D106"/>
    <mergeCell ref="B107:D107"/>
    <mergeCell ref="A116:D116"/>
    <mergeCell ref="A115:D115"/>
    <mergeCell ref="A108:B108"/>
    <mergeCell ref="B110:F110"/>
    <mergeCell ref="B137:F137"/>
    <mergeCell ref="A125:E125"/>
    <mergeCell ref="B126:E126"/>
    <mergeCell ref="A127:E127"/>
    <mergeCell ref="A132:F132"/>
    <mergeCell ref="A133:F133"/>
    <mergeCell ref="A134:F134"/>
    <mergeCell ref="A129:G129"/>
    <mergeCell ref="A118:F118"/>
    <mergeCell ref="A119:E119"/>
    <mergeCell ref="B122:E122"/>
    <mergeCell ref="B124:E124"/>
    <mergeCell ref="A136:C136"/>
    <mergeCell ref="B120:E120"/>
    <mergeCell ref="B121:E121"/>
    <mergeCell ref="B123:E123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B93:E93"/>
    <mergeCell ref="A104:F104"/>
    <mergeCell ref="B101:E101"/>
    <mergeCell ref="B99:E99"/>
    <mergeCell ref="B89:D89"/>
    <mergeCell ref="B94:E94"/>
    <mergeCell ref="A97:F97"/>
    <mergeCell ref="B98:E98"/>
    <mergeCell ref="B83:D83"/>
    <mergeCell ref="B84:D84"/>
    <mergeCell ref="B85:D85"/>
    <mergeCell ref="B100:E100"/>
    <mergeCell ref="A103:F103"/>
    <mergeCell ref="B92:E92"/>
    <mergeCell ref="A102:D102"/>
    <mergeCell ref="B88:D88"/>
    <mergeCell ref="A90:D90"/>
    <mergeCell ref="A95:D95"/>
    <mergeCell ref="A32:D32"/>
    <mergeCell ref="A40:D40"/>
    <mergeCell ref="A61:D61"/>
    <mergeCell ref="G82:AC82"/>
    <mergeCell ref="G83:AC83"/>
    <mergeCell ref="G84:AC84"/>
    <mergeCell ref="G85:AC85"/>
    <mergeCell ref="A86:D86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121" zoomScaleNormal="100" workbookViewId="0">
      <selection activeCell="F100" sqref="F100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142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142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2175.8000000000002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166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164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165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v>2175.8000000000002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2175.8000000000002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181.24414000000002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263.27180000000004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444.51594000000006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444.51594000000006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524.06318800000008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65.50789850000001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78.609478200000012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39.304739100000006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26.203159400000004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15.721895640000003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5.2406318800000014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209.62527520000003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964.27626592000013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45.852000000000004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0</v>
      </c>
      <c r="F56" s="28">
        <f>(D56*E56)*0.9</f>
        <v>0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0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318.43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370.53200000000004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444.51594000000006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964.27626592000013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370.53200000000004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1779.3242059200002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9.1383600000000005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0.73106880000000007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43.516000000000005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9.573520000000002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3.5230553600000012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43.516000000000005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109.99800416000002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20.234940000000002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0.87032000000000009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5.00434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3.4812800000000004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6.3098200000000002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35.900700000000001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35.900700000000001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35.900700000000001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24.7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77.89</v>
      </c>
    </row>
    <row r="101" spans="1:45" x14ac:dyDescent="0.25">
      <c r="A101" s="14" t="s">
        <v>3</v>
      </c>
      <c r="B101" s="222" t="s">
        <v>118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102.59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10.509032275200003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210.70609711776007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221.21512939296008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31.484819109550351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145.31454973638625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242.19091622731042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418.99028507324704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640.20000000000005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2175.8000000000002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1779.3242059200002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109.99800416000002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35.900700000000001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102.59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4203.6099999999997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640.20000000000005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4843.8100000000004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4843.8100000000004</v>
      </c>
      <c r="D131" s="113">
        <v>1</v>
      </c>
      <c r="E131" s="114">
        <f>C131*D131</f>
        <v>4843.8100000000004</v>
      </c>
      <c r="F131" s="115">
        <v>1</v>
      </c>
      <c r="G131" s="116">
        <f>TRUNC(E131*F131,2)</f>
        <v>4843.8100000000004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4843.8100000000004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116251.44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1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143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70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143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172.98038999999997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51.64965711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137.73241895999999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54.32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292.06523699999997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0.57183600000000001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3.2880569999999998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2.287344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4.1458109999999992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23.588234999999997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130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140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295.08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8.4699010189599999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169.82151543014803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178.29141644910803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25.375628742435907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117.11828650355035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195.19714417258396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337.69105941857026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515.98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1429.59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1567.4289642160002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72.273208367999999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23.588234999999997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295.08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3387.96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515.98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3903.94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3903.94</v>
      </c>
      <c r="D131" s="113">
        <v>1</v>
      </c>
      <c r="E131" s="114">
        <f>C131*D131</f>
        <v>3903.94</v>
      </c>
      <c r="F131" s="115">
        <v>1</v>
      </c>
      <c r="G131" s="116">
        <f>TRUNC(E131*F131,2)</f>
        <v>3903.94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3903.94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93694.56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0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144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144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/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172.98038999999997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51.64965711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137.73241895999999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54.32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292.06523699999997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0.57183600000000001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3.2880569999999998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2.287344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4.1458109999999992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23.588234999999997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25.08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7.794901018960001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156.28776543014803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164.08266644910802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23.353344259677289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107.78466581389517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179.64110968982533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310.77911976339783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474.86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1429.59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1567.4289642160002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72.273208367999999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23.588234999999997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25.08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3117.96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474.86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3592.82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3592.82</v>
      </c>
      <c r="D131" s="113">
        <v>1</v>
      </c>
      <c r="E131" s="114">
        <f>C131*D131</f>
        <v>3592.82</v>
      </c>
      <c r="F131" s="115">
        <v>1</v>
      </c>
      <c r="G131" s="116">
        <f>TRUNC(E131*F131,2)</f>
        <v>3592.82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3592.82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86227.68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58" zoomScaleNormal="100" workbookViewId="0">
      <selection activeCell="H73" sqref="H73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145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3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145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1452.65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1452.65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121.005745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175.77065000000002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296.77639500000004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296.77639500000004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349.88527900000008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43.73565987500001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52.482791850000005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26.241395925000003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17.494263950000001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10.496558370000001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3.4988527900000004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139.9541116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643.78891336000015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89.241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55.2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641.29100000000005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296.77639500000004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643.78891336000015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641.29100000000005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1581.8563083600002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6.1011300000000004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0.48809039999999998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29.053000000000001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6.3916600000000008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2.3521308800000007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29.053000000000001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73.439011280000003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13.509644999999999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0.58106000000000002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3.3410950000000001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2.3242400000000001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4.2126849999999996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23.968724999999999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23.968724999999999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23.968724999999999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25.08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/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303.89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328.96999999999997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8.6522101116000005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173.47681273758005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182.12902284918005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25.921822592971729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119.63918119833104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199.39863533055177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344.95963912185454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527.08000000000004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1452.65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1581.8563083600002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73.439011280000003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23.968724999999999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328.96999999999997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3460.88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527.08000000000004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3987.96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3987.96</v>
      </c>
      <c r="D131" s="113">
        <v>1</v>
      </c>
      <c r="E131" s="114">
        <f>C131*D131</f>
        <v>3987.96</v>
      </c>
      <c r="F131" s="115">
        <v>1</v>
      </c>
      <c r="G131" s="116">
        <f>TRUNC(E131*F131,2)</f>
        <v>3987.96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3987.96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95711.039999999994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34" zoomScaleNormal="100" workbookViewId="0">
      <selection activeCell="E56" sqref="E56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146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15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146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1429.59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1429.59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119.084847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172.98038999999997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292.06523699999997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292.06523699999997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344.33104739999999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43.041380924999999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51.64965711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25.824828555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17.216552369999999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10.329931422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3.443310474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137.73241895999999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633.56912721599997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90.624600000000015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54.32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641.79460000000006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292.06523699999997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633.56912721599997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641.79460000000006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1567.4289642160002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6.0042779999999993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0.48034223999999992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28.591799999999999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6.2901959999999999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2.3147921280000001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28.591799999999999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72.273208367999999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13.295186999999999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0.57183600000000001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3.2880569999999998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2.287344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4.1458109999999992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23.588234999999997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23.588234999999997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23.588234999999997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25.16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25.16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7.7951010189600005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156.29177543014802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164.08687644910802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23.353943455079587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107.78743133113656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179.64571888522761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310.78709367144376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474.87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1429.59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1567.4289642160002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72.273208367999999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23.588234999999997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25.16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3118.04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474.87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3592.91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3592.91</v>
      </c>
      <c r="D131" s="113">
        <v>1</v>
      </c>
      <c r="E131" s="114">
        <f>C131*D131</f>
        <v>3592.91</v>
      </c>
      <c r="F131" s="115">
        <v>1</v>
      </c>
      <c r="G131" s="116">
        <f>TRUNC(E131*F131,2)</f>
        <v>3592.91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3592.91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86229.84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6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>
        <v>44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1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17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206.80835999999999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61.750241639999992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164.66731103999999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64.94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349.18138799999997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1742.2914187839999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0.68366400000000005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3.9310680000000002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2.7346560000000002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4.9565640000000002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28.201139999999999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8.9780737110400004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180.01037790635201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188.988451617392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26.898102445776736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124.14508821127724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206.90848035212875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357.95167100918275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546.94000000000005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1709.16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1742.2914187839999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86.406925631999997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28.201139999999999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3591.22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546.94000000000005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4138.16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4138.16</v>
      </c>
      <c r="D131" s="113">
        <v>1</v>
      </c>
      <c r="E131" s="114">
        <f>C131*D131</f>
        <v>4138.16</v>
      </c>
      <c r="F131" s="115">
        <v>1</v>
      </c>
      <c r="G131" s="116">
        <f>TRUNC(E131*F131,2)</f>
        <v>4138.16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4138.16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99315.839999999997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7"/>
  <sheetViews>
    <sheetView showGridLines="0" topLeftCell="A40" zoomScaleNormal="100" workbookViewId="0">
      <selection activeCell="F57" sqref="F57"/>
    </sheetView>
  </sheetViews>
  <sheetFormatPr defaultColWidth="9.140625" defaultRowHeight="15" x14ac:dyDescent="0.25"/>
  <cols>
    <col min="1" max="1" width="7.140625" style="84" customWidth="1"/>
    <col min="2" max="2" width="45.42578125" style="84" customWidth="1"/>
    <col min="3" max="3" width="17.85546875" style="84" customWidth="1"/>
    <col min="4" max="4" width="12.7109375" style="84" customWidth="1"/>
    <col min="5" max="5" width="17.42578125" style="84" customWidth="1"/>
    <col min="6" max="6" width="18.85546875" style="84" customWidth="1"/>
    <col min="7" max="7" width="20.7109375" style="84" customWidth="1"/>
    <col min="8" max="8" width="55.7109375" style="142" customWidth="1"/>
    <col min="9" max="16384" width="9.140625" style="84"/>
  </cols>
  <sheetData>
    <row r="1" spans="1:8" x14ac:dyDescent="0.25">
      <c r="B1" s="119"/>
      <c r="C1" s="119"/>
      <c r="D1" s="119"/>
    </row>
    <row r="2" spans="1:8" x14ac:dyDescent="0.25">
      <c r="B2" s="119"/>
      <c r="C2" s="119"/>
      <c r="D2" s="119"/>
    </row>
    <row r="3" spans="1:8" ht="18.75" x14ac:dyDescent="0.25">
      <c r="B3" s="239" t="s">
        <v>78</v>
      </c>
      <c r="C3" s="239"/>
      <c r="D3" s="239"/>
      <c r="E3" s="239"/>
      <c r="H3" s="104"/>
    </row>
    <row r="4" spans="1:8" ht="15.75" x14ac:dyDescent="0.25">
      <c r="B4" s="240" t="s">
        <v>55</v>
      </c>
      <c r="C4" s="240"/>
      <c r="D4" s="240"/>
      <c r="E4" s="240"/>
      <c r="H4" s="104"/>
    </row>
    <row r="5" spans="1:8" x14ac:dyDescent="0.25">
      <c r="B5" s="120"/>
      <c r="C5" s="120"/>
      <c r="D5" s="120"/>
      <c r="E5" s="120"/>
    </row>
    <row r="6" spans="1:8" x14ac:dyDescent="0.25">
      <c r="A6" s="241"/>
      <c r="B6" s="241"/>
      <c r="C6" s="146"/>
      <c r="D6" s="146"/>
      <c r="E6" s="146"/>
      <c r="F6" s="146"/>
    </row>
    <row r="7" spans="1:8" x14ac:dyDescent="0.25">
      <c r="A7" s="241"/>
      <c r="B7" s="241"/>
      <c r="C7" s="146"/>
      <c r="D7" s="146"/>
      <c r="E7" s="146"/>
      <c r="F7" s="146"/>
    </row>
    <row r="8" spans="1:8" ht="15.75" thickBot="1" x14ac:dyDescent="0.3"/>
    <row r="9" spans="1:8" x14ac:dyDescent="0.25">
      <c r="A9" s="246" t="s">
        <v>128</v>
      </c>
      <c r="B9" s="247"/>
      <c r="C9" s="247"/>
      <c r="D9" s="247"/>
      <c r="E9" s="247"/>
      <c r="F9" s="248"/>
      <c r="H9" s="152"/>
    </row>
    <row r="10" spans="1:8" x14ac:dyDescent="0.25">
      <c r="A10" s="154">
        <v>1</v>
      </c>
      <c r="B10" s="19" t="s">
        <v>129</v>
      </c>
      <c r="C10" s="249" t="s">
        <v>147</v>
      </c>
      <c r="D10" s="249"/>
      <c r="E10" s="249"/>
      <c r="F10" s="250"/>
      <c r="H10" s="152"/>
    </row>
    <row r="11" spans="1:8" x14ac:dyDescent="0.25">
      <c r="A11" s="154">
        <v>2</v>
      </c>
      <c r="B11" s="19" t="s">
        <v>130</v>
      </c>
      <c r="C11" s="249" t="s">
        <v>156</v>
      </c>
      <c r="D11" s="249"/>
      <c r="E11" s="249"/>
      <c r="F11" s="250"/>
      <c r="H11" s="152"/>
    </row>
    <row r="12" spans="1:8" x14ac:dyDescent="0.25">
      <c r="A12" s="154">
        <v>3</v>
      </c>
      <c r="B12" s="19" t="s">
        <v>131</v>
      </c>
      <c r="C12" s="249">
        <v>2</v>
      </c>
      <c r="D12" s="249"/>
      <c r="E12" s="249"/>
      <c r="F12" s="250"/>
      <c r="H12" s="152"/>
    </row>
    <row r="13" spans="1:8" ht="15.75" thickBot="1" x14ac:dyDescent="0.3">
      <c r="A13" s="82">
        <v>4</v>
      </c>
      <c r="B13" s="83" t="s">
        <v>132</v>
      </c>
      <c r="C13" s="251">
        <v>1</v>
      </c>
      <c r="D13" s="251"/>
      <c r="E13" s="251"/>
      <c r="F13" s="252"/>
      <c r="H13" s="152"/>
    </row>
    <row r="14" spans="1:8" s="155" customFormat="1" ht="9" thickBot="1" x14ac:dyDescent="0.3">
      <c r="B14" s="156"/>
      <c r="C14" s="156"/>
      <c r="D14" s="156"/>
      <c r="H14" s="157"/>
    </row>
    <row r="15" spans="1:8" x14ac:dyDescent="0.25">
      <c r="A15" s="253" t="s">
        <v>133</v>
      </c>
      <c r="B15" s="254"/>
      <c r="C15" s="254"/>
      <c r="D15" s="254"/>
      <c r="E15" s="254"/>
      <c r="F15" s="255"/>
      <c r="H15" s="152"/>
    </row>
    <row r="16" spans="1:8" ht="30" x14ac:dyDescent="0.25">
      <c r="A16" s="14">
        <v>1</v>
      </c>
      <c r="B16" s="153" t="s">
        <v>134</v>
      </c>
      <c r="C16" s="249" t="s">
        <v>147</v>
      </c>
      <c r="D16" s="249"/>
      <c r="E16" s="249"/>
      <c r="F16" s="250"/>
      <c r="H16" s="158"/>
    </row>
    <row r="17" spans="1:8" x14ac:dyDescent="0.25">
      <c r="A17" s="14">
        <v>2</v>
      </c>
      <c r="B17" s="153" t="s">
        <v>135</v>
      </c>
      <c r="C17" s="256"/>
      <c r="D17" s="257"/>
      <c r="E17" s="257"/>
      <c r="F17" s="258"/>
      <c r="H17" s="158"/>
    </row>
    <row r="18" spans="1:8" x14ac:dyDescent="0.25">
      <c r="A18" s="14">
        <v>3</v>
      </c>
      <c r="B18" s="144" t="s">
        <v>4</v>
      </c>
      <c r="C18" s="243">
        <v>1709.16</v>
      </c>
      <c r="D18" s="244"/>
      <c r="E18" s="244"/>
      <c r="F18" s="245"/>
    </row>
    <row r="19" spans="1:8" x14ac:dyDescent="0.25">
      <c r="A19" s="14">
        <v>4</v>
      </c>
      <c r="B19" s="153" t="s">
        <v>136</v>
      </c>
      <c r="C19" s="259" t="s">
        <v>160</v>
      </c>
      <c r="D19" s="260"/>
      <c r="E19" s="260"/>
      <c r="F19" s="261"/>
      <c r="H19" s="152"/>
    </row>
    <row r="20" spans="1:8" x14ac:dyDescent="0.25">
      <c r="A20" s="14">
        <v>5</v>
      </c>
      <c r="B20" s="153" t="s">
        <v>137</v>
      </c>
      <c r="C20" s="256" t="s">
        <v>159</v>
      </c>
      <c r="D20" s="257"/>
      <c r="E20" s="257"/>
      <c r="F20" s="258"/>
      <c r="H20" s="152"/>
    </row>
    <row r="21" spans="1:8" x14ac:dyDescent="0.25">
      <c r="A21" s="14">
        <v>6</v>
      </c>
      <c r="B21" s="153" t="s">
        <v>138</v>
      </c>
      <c r="C21" s="256" t="s">
        <v>162</v>
      </c>
      <c r="D21" s="257"/>
      <c r="E21" s="257"/>
      <c r="F21" s="258"/>
      <c r="H21" s="152"/>
    </row>
    <row r="22" spans="1:8" ht="15.75" thickBot="1" x14ac:dyDescent="0.3">
      <c r="A22" s="162">
        <v>7</v>
      </c>
      <c r="B22" s="163" t="s">
        <v>139</v>
      </c>
      <c r="C22" s="265" t="s">
        <v>140</v>
      </c>
      <c r="D22" s="266"/>
      <c r="E22" s="266"/>
      <c r="F22" s="267"/>
      <c r="H22" s="152"/>
    </row>
    <row r="23" spans="1:8" ht="9" customHeight="1" thickBot="1" x14ac:dyDescent="0.3">
      <c r="A23" s="159"/>
      <c r="B23" s="160"/>
      <c r="C23" s="161"/>
      <c r="D23" s="161"/>
      <c r="E23" s="161"/>
      <c r="F23" s="161"/>
      <c r="H23" s="152"/>
    </row>
    <row r="24" spans="1:8" x14ac:dyDescent="0.25">
      <c r="A24" s="225" t="s">
        <v>26</v>
      </c>
      <c r="B24" s="235"/>
      <c r="C24" s="235"/>
      <c r="D24" s="235"/>
      <c r="E24" s="235"/>
      <c r="F24" s="227"/>
    </row>
    <row r="25" spans="1:8" x14ac:dyDescent="0.25">
      <c r="A25" s="59" t="s">
        <v>58</v>
      </c>
      <c r="B25" s="228" t="s">
        <v>5</v>
      </c>
      <c r="C25" s="215"/>
      <c r="D25" s="229"/>
      <c r="E25" s="33" t="s">
        <v>56</v>
      </c>
      <c r="F25" s="24" t="s">
        <v>6</v>
      </c>
    </row>
    <row r="26" spans="1:8" x14ac:dyDescent="0.25">
      <c r="A26" s="14" t="s">
        <v>0</v>
      </c>
      <c r="B26" s="242" t="s">
        <v>57</v>
      </c>
      <c r="C26" s="242"/>
      <c r="D26" s="242"/>
      <c r="E26" s="242"/>
      <c r="F26" s="36">
        <f>C18</f>
        <v>1709.16</v>
      </c>
    </row>
    <row r="27" spans="1:8" x14ac:dyDescent="0.25">
      <c r="A27" s="47" t="s">
        <v>1</v>
      </c>
      <c r="B27" s="2" t="s">
        <v>124</v>
      </c>
      <c r="C27" s="52"/>
      <c r="D27" s="8"/>
      <c r="E27" s="123"/>
      <c r="F27" s="36">
        <v>0</v>
      </c>
    </row>
    <row r="28" spans="1:8" x14ac:dyDescent="0.25">
      <c r="A28" s="47" t="s">
        <v>2</v>
      </c>
      <c r="B28" s="8" t="s">
        <v>82</v>
      </c>
      <c r="C28" s="8" t="s">
        <v>109</v>
      </c>
      <c r="D28" s="85"/>
      <c r="E28" s="122">
        <v>0</v>
      </c>
      <c r="F28" s="36">
        <f>E28*F26</f>
        <v>0</v>
      </c>
    </row>
    <row r="29" spans="1:8" x14ac:dyDescent="0.25">
      <c r="A29" s="14" t="s">
        <v>3</v>
      </c>
      <c r="B29" s="139" t="s">
        <v>121</v>
      </c>
      <c r="C29" s="140"/>
      <c r="D29" s="8"/>
      <c r="E29" s="8"/>
      <c r="F29" s="36">
        <f>((F26/220)+((F26/220)*1.5))*D29*E29</f>
        <v>0</v>
      </c>
    </row>
    <row r="30" spans="1:8" x14ac:dyDescent="0.25">
      <c r="A30" s="14" t="s">
        <v>7</v>
      </c>
      <c r="B30" s="2" t="s">
        <v>123</v>
      </c>
      <c r="C30" s="52"/>
      <c r="D30" s="8"/>
      <c r="E30" s="8"/>
      <c r="F30" s="36">
        <f>((F26/220)+((F26/220)*1.5))*D30*E30</f>
        <v>0</v>
      </c>
    </row>
    <row r="31" spans="1:8" x14ac:dyDescent="0.25">
      <c r="A31" s="14" t="s">
        <v>8</v>
      </c>
      <c r="B31" s="2" t="s">
        <v>122</v>
      </c>
      <c r="C31" s="52"/>
      <c r="D31" s="8">
        <v>0</v>
      </c>
      <c r="E31" s="8">
        <v>0</v>
      </c>
      <c r="F31" s="36">
        <f>((F26/220)+((F26/220)*1.5))*D31*E31</f>
        <v>0</v>
      </c>
    </row>
    <row r="32" spans="1:8" ht="15.75" thickBot="1" x14ac:dyDescent="0.3">
      <c r="A32" s="212" t="s">
        <v>19</v>
      </c>
      <c r="B32" s="213"/>
      <c r="C32" s="213"/>
      <c r="D32" s="213"/>
      <c r="E32" s="126"/>
      <c r="F32" s="37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5" t="s">
        <v>27</v>
      </c>
      <c r="B34" s="226"/>
      <c r="C34" s="226"/>
      <c r="D34" s="226"/>
      <c r="E34" s="226"/>
      <c r="F34" s="227"/>
    </row>
    <row r="35" spans="1:8" ht="30" customHeight="1" x14ac:dyDescent="0.25">
      <c r="A35" s="59" t="s">
        <v>28</v>
      </c>
      <c r="B35" s="228" t="s">
        <v>29</v>
      </c>
      <c r="C35" s="215"/>
      <c r="D35" s="229"/>
      <c r="E35" s="149" t="s">
        <v>56</v>
      </c>
      <c r="F35" s="24" t="s">
        <v>6</v>
      </c>
    </row>
    <row r="36" spans="1:8" x14ac:dyDescent="0.25">
      <c r="A36" s="14" t="s">
        <v>0</v>
      </c>
      <c r="B36" s="222" t="s">
        <v>30</v>
      </c>
      <c r="C36" s="223"/>
      <c r="D36" s="224"/>
      <c r="E36" s="5">
        <v>8.3299999999999999E-2</v>
      </c>
      <c r="F36" s="36">
        <f>E36*F32</f>
        <v>142.37302800000001</v>
      </c>
    </row>
    <row r="37" spans="1:8" x14ac:dyDescent="0.25">
      <c r="A37" s="14" t="s">
        <v>1</v>
      </c>
      <c r="B37" s="222" t="s">
        <v>31</v>
      </c>
      <c r="C37" s="223"/>
      <c r="D37" s="224"/>
      <c r="E37" s="4">
        <v>0.121</v>
      </c>
      <c r="F37" s="36">
        <f>E37*F32</f>
        <v>206.80835999999999</v>
      </c>
    </row>
    <row r="38" spans="1:8" ht="15" customHeight="1" x14ac:dyDescent="0.25">
      <c r="A38" s="228" t="s">
        <v>74</v>
      </c>
      <c r="B38" s="215"/>
      <c r="C38" s="215"/>
      <c r="D38" s="229"/>
      <c r="E38" s="25">
        <f>SUM(E36:E37)</f>
        <v>0.20429999999999998</v>
      </c>
      <c r="F38" s="50">
        <f>SUM(F36:F37)</f>
        <v>349.18138799999997</v>
      </c>
    </row>
    <row r="39" spans="1:8" ht="30" x14ac:dyDescent="0.25">
      <c r="A39" s="54" t="s">
        <v>2</v>
      </c>
      <c r="B39" s="2" t="s">
        <v>54</v>
      </c>
      <c r="C39" s="52"/>
      <c r="D39" s="52"/>
      <c r="E39" s="4">
        <v>0</v>
      </c>
      <c r="F39" s="36">
        <f>E39*F38</f>
        <v>0</v>
      </c>
    </row>
    <row r="40" spans="1:8" x14ac:dyDescent="0.25">
      <c r="A40" s="214" t="s">
        <v>19</v>
      </c>
      <c r="B40" s="215"/>
      <c r="C40" s="215"/>
      <c r="D40" s="215"/>
      <c r="E40" s="127"/>
      <c r="F40" s="32">
        <f>F39+F38</f>
        <v>349.18138799999997</v>
      </c>
    </row>
    <row r="41" spans="1:8" s="90" customFormat="1" ht="5.25" x14ac:dyDescent="0.25">
      <c r="A41" s="105"/>
      <c r="B41" s="106"/>
      <c r="C41" s="106"/>
      <c r="D41" s="106"/>
      <c r="E41" s="107"/>
      <c r="F41" s="108"/>
      <c r="H41" s="98"/>
    </row>
    <row r="42" spans="1:8" x14ac:dyDescent="0.25">
      <c r="A42" s="59" t="s">
        <v>32</v>
      </c>
      <c r="B42" s="228" t="s">
        <v>33</v>
      </c>
      <c r="C42" s="215"/>
      <c r="D42" s="229"/>
      <c r="E42" s="149" t="s">
        <v>56</v>
      </c>
      <c r="F42" s="24" t="s">
        <v>6</v>
      </c>
    </row>
    <row r="43" spans="1:8" x14ac:dyDescent="0.25">
      <c r="A43" s="14" t="s">
        <v>0</v>
      </c>
      <c r="B43" s="222" t="s">
        <v>14</v>
      </c>
      <c r="C43" s="223"/>
      <c r="D43" s="224"/>
      <c r="E43" s="4">
        <v>0.2</v>
      </c>
      <c r="F43" s="38">
        <f>E43*($F$32+$F$40)</f>
        <v>411.66827760000001</v>
      </c>
    </row>
    <row r="44" spans="1:8" x14ac:dyDescent="0.25">
      <c r="A44" s="79" t="s">
        <v>1</v>
      </c>
      <c r="B44" s="222" t="s">
        <v>16</v>
      </c>
      <c r="C44" s="223"/>
      <c r="D44" s="224"/>
      <c r="E44" s="4">
        <v>2.5000000000000001E-2</v>
      </c>
      <c r="F44" s="38">
        <f t="shared" ref="F44:F51" si="0">E44*($F$32+$F$40)</f>
        <v>51.458534700000001</v>
      </c>
    </row>
    <row r="45" spans="1:8" x14ac:dyDescent="0.25">
      <c r="A45" s="218" t="s">
        <v>2</v>
      </c>
      <c r="B45" s="220" t="s">
        <v>108</v>
      </c>
      <c r="C45" s="15" t="s">
        <v>83</v>
      </c>
      <c r="D45" s="15" t="s">
        <v>84</v>
      </c>
      <c r="E45" s="237">
        <v>0.03</v>
      </c>
      <c r="F45" s="38">
        <f t="shared" si="0"/>
        <v>61.750241639999992</v>
      </c>
    </row>
    <row r="46" spans="1:8" x14ac:dyDescent="0.25">
      <c r="A46" s="219"/>
      <c r="B46" s="221"/>
      <c r="C46" s="135">
        <v>3</v>
      </c>
      <c r="D46" s="134">
        <v>0.5</v>
      </c>
      <c r="E46" s="238"/>
      <c r="F46" s="38">
        <f t="shared" si="0"/>
        <v>0</v>
      </c>
    </row>
    <row r="47" spans="1:8" x14ac:dyDescent="0.25">
      <c r="A47" s="54" t="s">
        <v>3</v>
      </c>
      <c r="B47" s="222" t="s">
        <v>59</v>
      </c>
      <c r="C47" s="223"/>
      <c r="D47" s="224"/>
      <c r="E47" s="4">
        <v>1.4999999999999999E-2</v>
      </c>
      <c r="F47" s="38">
        <f t="shared" si="0"/>
        <v>30.875120819999996</v>
      </c>
    </row>
    <row r="48" spans="1:8" x14ac:dyDescent="0.25">
      <c r="A48" s="14" t="s">
        <v>7</v>
      </c>
      <c r="B48" s="222" t="s">
        <v>34</v>
      </c>
      <c r="C48" s="223"/>
      <c r="D48" s="224"/>
      <c r="E48" s="4">
        <v>0.01</v>
      </c>
      <c r="F48" s="38">
        <f t="shared" si="0"/>
        <v>20.583413879999998</v>
      </c>
    </row>
    <row r="49" spans="1:45" x14ac:dyDescent="0.25">
      <c r="A49" s="14" t="s">
        <v>8</v>
      </c>
      <c r="B49" s="222" t="s">
        <v>18</v>
      </c>
      <c r="C49" s="223"/>
      <c r="D49" s="224"/>
      <c r="E49" s="4">
        <v>6.0000000000000001E-3</v>
      </c>
      <c r="F49" s="38">
        <f t="shared" si="0"/>
        <v>12.350048328</v>
      </c>
    </row>
    <row r="50" spans="1:45" x14ac:dyDescent="0.25">
      <c r="A50" s="14" t="s">
        <v>9</v>
      </c>
      <c r="B50" s="222" t="s">
        <v>15</v>
      </c>
      <c r="C50" s="223"/>
      <c r="D50" s="224"/>
      <c r="E50" s="4">
        <v>2E-3</v>
      </c>
      <c r="F50" s="38">
        <f t="shared" si="0"/>
        <v>4.1166827759999993</v>
      </c>
    </row>
    <row r="51" spans="1:45" x14ac:dyDescent="0.25">
      <c r="A51" s="14" t="s">
        <v>10</v>
      </c>
      <c r="B51" s="222" t="s">
        <v>17</v>
      </c>
      <c r="C51" s="223"/>
      <c r="D51" s="224"/>
      <c r="E51" s="4">
        <v>0.08</v>
      </c>
      <c r="F51" s="38">
        <f t="shared" si="0"/>
        <v>164.66731103999999</v>
      </c>
    </row>
    <row r="52" spans="1:45" x14ac:dyDescent="0.25">
      <c r="A52" s="228" t="s">
        <v>19</v>
      </c>
      <c r="B52" s="215"/>
      <c r="C52" s="215"/>
      <c r="D52" s="229"/>
      <c r="E52" s="25">
        <f>SUM(E43:E51)</f>
        <v>0.36800000000000005</v>
      </c>
      <c r="F52" s="32">
        <f>SUM(F43:F51)</f>
        <v>757.46963078399983</v>
      </c>
    </row>
    <row r="53" spans="1:45" s="90" customFormat="1" ht="5.25" x14ac:dyDescent="0.25">
      <c r="A53" s="105"/>
      <c r="B53" s="106"/>
      <c r="C53" s="106"/>
      <c r="D53" s="106"/>
      <c r="E53" s="107"/>
      <c r="F53" s="108"/>
      <c r="H53" s="98"/>
    </row>
    <row r="54" spans="1:45" x14ac:dyDescent="0.25">
      <c r="A54" s="59" t="s">
        <v>35</v>
      </c>
      <c r="B54" s="228" t="s">
        <v>11</v>
      </c>
      <c r="C54" s="229"/>
      <c r="D54" s="73" t="s">
        <v>103</v>
      </c>
      <c r="E54" s="149" t="s">
        <v>104</v>
      </c>
      <c r="F54" s="26" t="s">
        <v>6</v>
      </c>
    </row>
    <row r="55" spans="1:45" x14ac:dyDescent="0.25">
      <c r="A55" s="14" t="s">
        <v>0</v>
      </c>
      <c r="B55" s="222" t="s">
        <v>111</v>
      </c>
      <c r="C55" s="224"/>
      <c r="D55" s="8">
        <v>21</v>
      </c>
      <c r="E55" s="109">
        <v>4.2</v>
      </c>
      <c r="F55" s="27">
        <f>(D55*E55*2)-(0.06*F26)</f>
        <v>73.850400000000008</v>
      </c>
      <c r="G55" s="92"/>
    </row>
    <row r="56" spans="1:45" x14ac:dyDescent="0.25">
      <c r="A56" s="12" t="s">
        <v>1</v>
      </c>
      <c r="B56" s="232" t="s">
        <v>98</v>
      </c>
      <c r="C56" s="234"/>
      <c r="D56" s="78">
        <v>21</v>
      </c>
      <c r="E56" s="109">
        <v>22</v>
      </c>
      <c r="F56" s="28">
        <f>(D56*E56)*0.8</f>
        <v>369.6</v>
      </c>
    </row>
    <row r="57" spans="1:45" x14ac:dyDescent="0.25">
      <c r="A57" s="14" t="s">
        <v>2</v>
      </c>
      <c r="B57" s="222" t="s">
        <v>36</v>
      </c>
      <c r="C57" s="223"/>
      <c r="D57" s="223"/>
      <c r="E57" s="224"/>
      <c r="F57" s="29">
        <v>64.94</v>
      </c>
    </row>
    <row r="58" spans="1:45" x14ac:dyDescent="0.25">
      <c r="A58" s="14" t="s">
        <v>3</v>
      </c>
      <c r="B58" s="222" t="s">
        <v>60</v>
      </c>
      <c r="C58" s="223"/>
      <c r="D58" s="223"/>
      <c r="E58" s="224"/>
      <c r="F58" s="29">
        <v>0</v>
      </c>
    </row>
    <row r="59" spans="1:45" x14ac:dyDescent="0.25">
      <c r="A59" s="14" t="s">
        <v>7</v>
      </c>
      <c r="B59" s="222" t="s">
        <v>61</v>
      </c>
      <c r="C59" s="223"/>
      <c r="D59" s="223"/>
      <c r="E59" s="224"/>
      <c r="F59" s="29">
        <v>6.25</v>
      </c>
    </row>
    <row r="60" spans="1:45" x14ac:dyDescent="0.25">
      <c r="A60" s="14" t="s">
        <v>8</v>
      </c>
      <c r="B60" s="222" t="s">
        <v>125</v>
      </c>
      <c r="C60" s="223"/>
      <c r="D60" s="223"/>
      <c r="E60" s="224"/>
      <c r="F60" s="30">
        <v>121</v>
      </c>
    </row>
    <row r="61" spans="1:45" x14ac:dyDescent="0.25">
      <c r="A61" s="214" t="s">
        <v>19</v>
      </c>
      <c r="B61" s="215"/>
      <c r="C61" s="215"/>
      <c r="D61" s="215"/>
      <c r="E61" s="127"/>
      <c r="F61" s="32">
        <f>SUM(F55:F60)</f>
        <v>635.6404</v>
      </c>
    </row>
    <row r="62" spans="1:45" s="91" customFormat="1" ht="5.25" x14ac:dyDescent="0.25">
      <c r="A62" s="86"/>
      <c r="B62" s="87"/>
      <c r="C62" s="87"/>
      <c r="D62" s="87"/>
      <c r="E62" s="88"/>
      <c r="F62" s="89"/>
      <c r="G62" s="90"/>
      <c r="H62" s="98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</row>
    <row r="63" spans="1:45" ht="15" customHeight="1" x14ac:dyDescent="0.25">
      <c r="A63" s="143">
        <v>2</v>
      </c>
      <c r="B63" s="228" t="s">
        <v>62</v>
      </c>
      <c r="C63" s="215"/>
      <c r="D63" s="215"/>
      <c r="E63" s="229"/>
      <c r="F63" s="24" t="s">
        <v>6</v>
      </c>
    </row>
    <row r="64" spans="1:45" x14ac:dyDescent="0.25">
      <c r="A64" s="13" t="s">
        <v>28</v>
      </c>
      <c r="B64" s="232" t="s">
        <v>29</v>
      </c>
      <c r="C64" s="233"/>
      <c r="D64" s="233"/>
      <c r="E64" s="233"/>
      <c r="F64" s="39">
        <f>F40</f>
        <v>349.18138799999997</v>
      </c>
    </row>
    <row r="65" spans="1:45" s="142" customFormat="1" x14ac:dyDescent="0.25">
      <c r="A65" s="13" t="s">
        <v>32</v>
      </c>
      <c r="B65" s="222" t="s">
        <v>33</v>
      </c>
      <c r="C65" s="223"/>
      <c r="D65" s="223"/>
      <c r="E65" s="223"/>
      <c r="F65" s="39">
        <f>F52</f>
        <v>757.46963078399983</v>
      </c>
      <c r="G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</row>
    <row r="66" spans="1:45" s="142" customFormat="1" x14ac:dyDescent="0.25">
      <c r="A66" s="13" t="s">
        <v>35</v>
      </c>
      <c r="B66" s="222" t="s">
        <v>11</v>
      </c>
      <c r="C66" s="223"/>
      <c r="D66" s="223"/>
      <c r="E66" s="223"/>
      <c r="F66" s="39">
        <f>F61</f>
        <v>635.6404</v>
      </c>
      <c r="G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</row>
    <row r="67" spans="1:45" s="142" customFormat="1" ht="15.75" thickBot="1" x14ac:dyDescent="0.3">
      <c r="A67" s="212" t="s">
        <v>19</v>
      </c>
      <c r="B67" s="213"/>
      <c r="C67" s="213"/>
      <c r="D67" s="213"/>
      <c r="E67" s="125"/>
      <c r="F67" s="35">
        <f>SUM(F64:F66)</f>
        <v>1742.2914187839999</v>
      </c>
      <c r="G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</row>
    <row r="68" spans="1:45" s="142" customFormat="1" ht="15.75" thickBot="1" x14ac:dyDescent="0.3">
      <c r="A68" s="84"/>
      <c r="B68" s="84"/>
      <c r="C68" s="84"/>
      <c r="D68" s="84"/>
      <c r="E68" s="84"/>
      <c r="F68" s="84"/>
      <c r="G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</row>
    <row r="69" spans="1:45" s="142" customFormat="1" x14ac:dyDescent="0.25">
      <c r="A69" s="231" t="s">
        <v>43</v>
      </c>
      <c r="B69" s="226"/>
      <c r="C69" s="226"/>
      <c r="D69" s="226"/>
      <c r="E69" s="226"/>
      <c r="F69" s="227"/>
      <c r="G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</row>
    <row r="70" spans="1:45" s="142" customFormat="1" x14ac:dyDescent="0.25">
      <c r="A70" s="149">
        <v>3</v>
      </c>
      <c r="B70" s="228" t="s">
        <v>21</v>
      </c>
      <c r="C70" s="215"/>
      <c r="D70" s="229"/>
      <c r="E70" s="149" t="s">
        <v>56</v>
      </c>
      <c r="F70" s="24" t="s">
        <v>6</v>
      </c>
      <c r="G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</row>
    <row r="71" spans="1:45" s="142" customFormat="1" x14ac:dyDescent="0.25">
      <c r="A71" s="15" t="s">
        <v>0</v>
      </c>
      <c r="B71" s="52" t="s">
        <v>37</v>
      </c>
      <c r="C71" s="52"/>
      <c r="D71" s="52"/>
      <c r="E71" s="4">
        <v>4.1999999999999997E-3</v>
      </c>
      <c r="F71" s="36">
        <f>E71*$F$32</f>
        <v>7.1784720000000002</v>
      </c>
      <c r="G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</row>
    <row r="72" spans="1:45" s="142" customFormat="1" x14ac:dyDescent="0.25">
      <c r="A72" s="55" t="s">
        <v>1</v>
      </c>
      <c r="B72" s="222" t="s">
        <v>38</v>
      </c>
      <c r="C72" s="223"/>
      <c r="D72" s="223"/>
      <c r="E72" s="58">
        <f>E51*E71</f>
        <v>3.3599999999999998E-4</v>
      </c>
      <c r="F72" s="36">
        <f t="shared" ref="F72:F76" si="1">E72*$F$32</f>
        <v>0.57427775999999997</v>
      </c>
      <c r="G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</row>
    <row r="73" spans="1:45" s="142" customFormat="1" x14ac:dyDescent="0.25">
      <c r="A73" s="15" t="s">
        <v>2</v>
      </c>
      <c r="B73" s="222" t="s">
        <v>41</v>
      </c>
      <c r="C73" s="223"/>
      <c r="D73" s="223"/>
      <c r="E73" s="4">
        <v>0.02</v>
      </c>
      <c r="F73" s="36">
        <f t="shared" si="1"/>
        <v>34.183199999999999</v>
      </c>
      <c r="G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</row>
    <row r="74" spans="1:45" s="142" customFormat="1" x14ac:dyDescent="0.25">
      <c r="A74" s="55" t="s">
        <v>3</v>
      </c>
      <c r="B74" s="222" t="s">
        <v>42</v>
      </c>
      <c r="C74" s="223"/>
      <c r="D74" s="223"/>
      <c r="E74" s="58">
        <v>4.4000000000000003E-3</v>
      </c>
      <c r="F74" s="36">
        <f t="shared" si="1"/>
        <v>7.5203040000000012</v>
      </c>
      <c r="G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</row>
    <row r="75" spans="1:45" s="142" customFormat="1" x14ac:dyDescent="0.25">
      <c r="A75" s="15" t="s">
        <v>7</v>
      </c>
      <c r="B75" s="222" t="s">
        <v>39</v>
      </c>
      <c r="C75" s="223"/>
      <c r="D75" s="223"/>
      <c r="E75" s="4">
        <f>E52*E74</f>
        <v>1.6192000000000003E-3</v>
      </c>
      <c r="F75" s="36">
        <f t="shared" si="1"/>
        <v>2.7674718720000007</v>
      </c>
      <c r="G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</row>
    <row r="76" spans="1:45" s="142" customFormat="1" x14ac:dyDescent="0.25">
      <c r="A76" s="15" t="s">
        <v>8</v>
      </c>
      <c r="B76" s="222" t="s">
        <v>40</v>
      </c>
      <c r="C76" s="223"/>
      <c r="D76" s="223"/>
      <c r="E76" s="4">
        <v>0.02</v>
      </c>
      <c r="F76" s="36">
        <f t="shared" si="1"/>
        <v>34.183199999999999</v>
      </c>
      <c r="G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</row>
    <row r="77" spans="1:45" s="142" customFormat="1" ht="15.75" thickBot="1" x14ac:dyDescent="0.3">
      <c r="A77" s="230" t="s">
        <v>19</v>
      </c>
      <c r="B77" s="213"/>
      <c r="C77" s="213"/>
      <c r="D77" s="213"/>
      <c r="E77" s="53">
        <f>SUM(E71:E76)</f>
        <v>5.0555200000000008E-2</v>
      </c>
      <c r="F77" s="37">
        <f>SUM(F71:F76)</f>
        <v>86.406925631999997</v>
      </c>
      <c r="G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45" s="142" customFormat="1" ht="15.75" thickBot="1" x14ac:dyDescent="0.3">
      <c r="A78" s="3"/>
      <c r="B78" s="7"/>
      <c r="C78" s="7"/>
      <c r="D78" s="7"/>
      <c r="E78" s="9"/>
      <c r="F78" s="10"/>
      <c r="G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</row>
    <row r="79" spans="1:45" s="142" customFormat="1" x14ac:dyDescent="0.25">
      <c r="A79" s="225" t="s">
        <v>99</v>
      </c>
      <c r="B79" s="226"/>
      <c r="C79" s="226"/>
      <c r="D79" s="226"/>
      <c r="E79" s="226"/>
      <c r="F79" s="227"/>
      <c r="G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45" s="142" customFormat="1" x14ac:dyDescent="0.25">
      <c r="A80" s="143" t="s">
        <v>13</v>
      </c>
      <c r="B80" s="228" t="s">
        <v>77</v>
      </c>
      <c r="C80" s="215"/>
      <c r="D80" s="229"/>
      <c r="E80" s="149" t="s">
        <v>56</v>
      </c>
      <c r="F80" s="26" t="s">
        <v>6</v>
      </c>
      <c r="G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</row>
    <row r="81" spans="1:45" x14ac:dyDescent="0.2">
      <c r="A81" s="47" t="s">
        <v>0</v>
      </c>
      <c r="B81" s="222" t="s">
        <v>46</v>
      </c>
      <c r="C81" s="223"/>
      <c r="D81" s="223"/>
      <c r="E81" s="4">
        <v>9.2999999999999992E-3</v>
      </c>
      <c r="F81" s="51">
        <f>E81*$F$32</f>
        <v>15.895187999999999</v>
      </c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</row>
    <row r="82" spans="1:45" x14ac:dyDescent="0.25">
      <c r="A82" s="47" t="s">
        <v>1</v>
      </c>
      <c r="B82" s="222" t="s">
        <v>79</v>
      </c>
      <c r="C82" s="223"/>
      <c r="D82" s="223"/>
      <c r="E82" s="4">
        <v>4.0000000000000002E-4</v>
      </c>
      <c r="F82" s="51">
        <f t="shared" ref="F82:F85" si="2">E82*$F$32</f>
        <v>0.68366400000000005</v>
      </c>
      <c r="G82" s="216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</row>
    <row r="83" spans="1:45" x14ac:dyDescent="0.25">
      <c r="A83" s="47" t="s">
        <v>2</v>
      </c>
      <c r="B83" s="222" t="s">
        <v>47</v>
      </c>
      <c r="C83" s="223"/>
      <c r="D83" s="223"/>
      <c r="E83" s="4">
        <v>2.3E-3</v>
      </c>
      <c r="F83" s="51">
        <f t="shared" si="2"/>
        <v>3.9310680000000002</v>
      </c>
      <c r="G83" s="21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</row>
    <row r="84" spans="1:45" ht="28.9" customHeight="1" x14ac:dyDescent="0.25">
      <c r="A84" s="47" t="s">
        <v>3</v>
      </c>
      <c r="B84" s="222" t="s">
        <v>49</v>
      </c>
      <c r="C84" s="223"/>
      <c r="D84" s="223"/>
      <c r="E84" s="4">
        <v>1.6000000000000001E-3</v>
      </c>
      <c r="F84" s="51">
        <f t="shared" si="2"/>
        <v>2.7346560000000002</v>
      </c>
      <c r="G84" s="21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</row>
    <row r="85" spans="1:45" ht="23.45" customHeight="1" x14ac:dyDescent="0.25">
      <c r="A85" s="14" t="s">
        <v>7</v>
      </c>
      <c r="B85" s="222" t="s">
        <v>48</v>
      </c>
      <c r="C85" s="223"/>
      <c r="D85" s="223"/>
      <c r="E85" s="4">
        <v>2.8999999999999998E-3</v>
      </c>
      <c r="F85" s="51">
        <f t="shared" si="2"/>
        <v>4.9565640000000002</v>
      </c>
      <c r="G85" s="216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</row>
    <row r="86" spans="1:45" x14ac:dyDescent="0.25">
      <c r="A86" s="214" t="s">
        <v>19</v>
      </c>
      <c r="B86" s="215"/>
      <c r="C86" s="215"/>
      <c r="D86" s="215"/>
      <c r="E86" s="57"/>
      <c r="F86" s="56">
        <f>SUM(F81:F85)</f>
        <v>28.201139999999999</v>
      </c>
    </row>
    <row r="87" spans="1:45" s="91" customFormat="1" ht="5.25" x14ac:dyDescent="0.25">
      <c r="A87" s="86"/>
      <c r="B87" s="87"/>
      <c r="C87" s="87"/>
      <c r="D87" s="87"/>
      <c r="E87" s="88"/>
      <c r="F87" s="89"/>
      <c r="G87" s="90"/>
      <c r="H87" s="98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</row>
    <row r="88" spans="1:45" x14ac:dyDescent="0.25">
      <c r="A88" s="143" t="s">
        <v>20</v>
      </c>
      <c r="B88" s="228" t="s">
        <v>50</v>
      </c>
      <c r="C88" s="215"/>
      <c r="D88" s="229"/>
      <c r="E88" s="149" t="s">
        <v>56</v>
      </c>
      <c r="F88" s="26" t="s">
        <v>6</v>
      </c>
    </row>
    <row r="89" spans="1:45" x14ac:dyDescent="0.25">
      <c r="A89" s="47" t="s">
        <v>0</v>
      </c>
      <c r="B89" s="222" t="s">
        <v>51</v>
      </c>
      <c r="C89" s="223"/>
      <c r="D89" s="223"/>
      <c r="E89" s="4">
        <v>0</v>
      </c>
      <c r="F89" s="51">
        <f>E89*F32</f>
        <v>0</v>
      </c>
    </row>
    <row r="90" spans="1:45" x14ac:dyDescent="0.25">
      <c r="A90" s="214" t="s">
        <v>19</v>
      </c>
      <c r="B90" s="215"/>
      <c r="C90" s="215"/>
      <c r="D90" s="215"/>
      <c r="E90" s="127"/>
      <c r="F90" s="32">
        <f>SUM(F89)</f>
        <v>0</v>
      </c>
    </row>
    <row r="91" spans="1:45" s="91" customFormat="1" ht="5.25" x14ac:dyDescent="0.25">
      <c r="A91" s="86"/>
      <c r="B91" s="87"/>
      <c r="C91" s="87"/>
      <c r="D91" s="87"/>
      <c r="E91" s="88"/>
      <c r="F91" s="89"/>
      <c r="G91" s="90"/>
      <c r="H91" s="98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</row>
    <row r="92" spans="1:45" ht="15" customHeight="1" x14ac:dyDescent="0.25">
      <c r="A92" s="143">
        <v>4</v>
      </c>
      <c r="B92" s="228" t="s">
        <v>63</v>
      </c>
      <c r="C92" s="215"/>
      <c r="D92" s="215"/>
      <c r="E92" s="229"/>
      <c r="F92" s="24" t="s">
        <v>6</v>
      </c>
    </row>
    <row r="93" spans="1:45" x14ac:dyDescent="0.25">
      <c r="A93" s="13" t="s">
        <v>13</v>
      </c>
      <c r="B93" s="232" t="s">
        <v>45</v>
      </c>
      <c r="C93" s="233"/>
      <c r="D93" s="233"/>
      <c r="E93" s="234"/>
      <c r="F93" s="34">
        <f>F86</f>
        <v>28.201139999999999</v>
      </c>
    </row>
    <row r="94" spans="1:45" x14ac:dyDescent="0.25">
      <c r="A94" s="13" t="s">
        <v>20</v>
      </c>
      <c r="B94" s="232" t="s">
        <v>50</v>
      </c>
      <c r="C94" s="233"/>
      <c r="D94" s="233"/>
      <c r="E94" s="233"/>
      <c r="F94" s="34">
        <f>F90</f>
        <v>0</v>
      </c>
    </row>
    <row r="95" spans="1:45" ht="15.75" thickBot="1" x14ac:dyDescent="0.3">
      <c r="A95" s="212" t="s">
        <v>19</v>
      </c>
      <c r="B95" s="213"/>
      <c r="C95" s="213"/>
      <c r="D95" s="213"/>
      <c r="E95" s="125"/>
      <c r="F95" s="40">
        <f>SUM(F93:F94)</f>
        <v>28.201139999999999</v>
      </c>
    </row>
    <row r="96" spans="1:45" ht="15.75" thickBot="1" x14ac:dyDescent="0.3">
      <c r="A96" s="99"/>
      <c r="B96" s="99"/>
      <c r="C96" s="99"/>
      <c r="D96" s="99"/>
      <c r="E96" s="102"/>
      <c r="F96" s="102"/>
    </row>
    <row r="97" spans="1:45" s="94" customFormat="1" x14ac:dyDescent="0.25">
      <c r="A97" s="225" t="s">
        <v>52</v>
      </c>
      <c r="B97" s="235"/>
      <c r="C97" s="235"/>
      <c r="D97" s="235"/>
      <c r="E97" s="235"/>
      <c r="F97" s="227"/>
      <c r="G97" s="81"/>
      <c r="H97" s="45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45" x14ac:dyDescent="0.25">
      <c r="A98" s="59">
        <v>5</v>
      </c>
      <c r="B98" s="228" t="s">
        <v>105</v>
      </c>
      <c r="C98" s="215"/>
      <c r="D98" s="215"/>
      <c r="E98" s="229"/>
      <c r="F98" s="24" t="s">
        <v>6</v>
      </c>
    </row>
    <row r="99" spans="1:45" x14ac:dyDescent="0.25">
      <c r="A99" s="14" t="s">
        <v>0</v>
      </c>
      <c r="B99" s="222" t="s">
        <v>12</v>
      </c>
      <c r="C99" s="223"/>
      <c r="D99" s="223"/>
      <c r="E99" s="224"/>
      <c r="F99" s="39">
        <v>25.17</v>
      </c>
    </row>
    <row r="100" spans="1:45" x14ac:dyDescent="0.25">
      <c r="A100" s="14" t="s">
        <v>2</v>
      </c>
      <c r="B100" s="222" t="s">
        <v>117</v>
      </c>
      <c r="C100" s="223"/>
      <c r="D100" s="223"/>
      <c r="E100" s="224"/>
      <c r="F100" s="39">
        <v>0</v>
      </c>
    </row>
    <row r="101" spans="1:45" x14ac:dyDescent="0.25">
      <c r="A101" s="14" t="s">
        <v>3</v>
      </c>
      <c r="B101" s="222" t="s">
        <v>126</v>
      </c>
      <c r="C101" s="223"/>
      <c r="D101" s="223"/>
      <c r="E101" s="224"/>
      <c r="F101" s="39">
        <v>0</v>
      </c>
    </row>
    <row r="102" spans="1:45" ht="15.75" thickBot="1" x14ac:dyDescent="0.3">
      <c r="A102" s="212" t="s">
        <v>19</v>
      </c>
      <c r="B102" s="213"/>
      <c r="C102" s="213"/>
      <c r="D102" s="213"/>
      <c r="E102" s="126"/>
      <c r="F102" s="40">
        <f>SUM(F99:F101)</f>
        <v>25.17</v>
      </c>
    </row>
    <row r="103" spans="1:45" ht="15.75" thickBot="1" x14ac:dyDescent="0.3">
      <c r="A103" s="236"/>
      <c r="B103" s="236"/>
      <c r="C103" s="236"/>
      <c r="D103" s="236"/>
      <c r="E103" s="236"/>
      <c r="F103" s="236"/>
    </row>
    <row r="104" spans="1:45" s="95" customFormat="1" x14ac:dyDescent="0.25">
      <c r="A104" s="225" t="s">
        <v>53</v>
      </c>
      <c r="B104" s="226"/>
      <c r="C104" s="226"/>
      <c r="D104" s="226"/>
      <c r="E104" s="235"/>
      <c r="F104" s="227"/>
      <c r="H104" s="142"/>
    </row>
    <row r="105" spans="1:45" x14ac:dyDescent="0.25">
      <c r="A105" s="143">
        <v>6</v>
      </c>
      <c r="B105" s="268" t="s">
        <v>22</v>
      </c>
      <c r="C105" s="268"/>
      <c r="D105" s="268"/>
      <c r="E105" s="145" t="s">
        <v>56</v>
      </c>
      <c r="F105" s="24" t="s">
        <v>6</v>
      </c>
    </row>
    <row r="106" spans="1:45" x14ac:dyDescent="0.25">
      <c r="A106" s="47" t="s">
        <v>0</v>
      </c>
      <c r="B106" s="222" t="s">
        <v>23</v>
      </c>
      <c r="C106" s="223"/>
      <c r="D106" s="223"/>
      <c r="E106" s="4">
        <v>2.5000000000000001E-3</v>
      </c>
      <c r="F106" s="36">
        <f>E106*(F32+F67+F77+F95+F102)</f>
        <v>8.9780737110400004</v>
      </c>
    </row>
    <row r="107" spans="1:45" x14ac:dyDescent="0.25">
      <c r="A107" s="47" t="s">
        <v>1</v>
      </c>
      <c r="B107" s="222" t="s">
        <v>25</v>
      </c>
      <c r="C107" s="223"/>
      <c r="D107" s="223"/>
      <c r="E107" s="4">
        <v>0.05</v>
      </c>
      <c r="F107" s="36">
        <f>E107*(F32+F67+F77+F95+F102+F106)</f>
        <v>180.01037790635201</v>
      </c>
    </row>
    <row r="108" spans="1:45" x14ac:dyDescent="0.25">
      <c r="A108" s="273" t="s">
        <v>71</v>
      </c>
      <c r="B108" s="274"/>
      <c r="C108" s="148"/>
      <c r="D108" s="148"/>
      <c r="E108" s="44">
        <f>SUM(E106:E107)</f>
        <v>5.2500000000000005E-2</v>
      </c>
      <c r="F108" s="41">
        <f>SUM(F106:F107)</f>
        <v>188.988451617392</v>
      </c>
    </row>
    <row r="109" spans="1:45" s="90" customFormat="1" ht="5.25" x14ac:dyDescent="0.25">
      <c r="A109" s="105"/>
      <c r="B109" s="106"/>
      <c r="C109" s="106"/>
      <c r="D109" s="106"/>
      <c r="E109" s="107"/>
      <c r="F109" s="108"/>
      <c r="H109" s="98"/>
    </row>
    <row r="110" spans="1:45" x14ac:dyDescent="0.25">
      <c r="A110" s="43" t="s">
        <v>2</v>
      </c>
      <c r="B110" s="275" t="s">
        <v>24</v>
      </c>
      <c r="C110" s="276"/>
      <c r="D110" s="276"/>
      <c r="E110" s="276"/>
      <c r="F110" s="277"/>
    </row>
    <row r="111" spans="1:45" x14ac:dyDescent="0.25">
      <c r="A111" s="14" t="s">
        <v>64</v>
      </c>
      <c r="B111" s="2" t="s">
        <v>67</v>
      </c>
      <c r="C111" s="2" t="s">
        <v>85</v>
      </c>
      <c r="D111" s="52"/>
      <c r="E111" s="4">
        <v>6.4999999999999997E-3</v>
      </c>
      <c r="F111" s="36">
        <f>E111*(F32+F67+F77+F95+F102+F108)/(1-E115)</f>
        <v>26.898102445776736</v>
      </c>
    </row>
    <row r="112" spans="1:45" x14ac:dyDescent="0.25">
      <c r="A112" s="14" t="s">
        <v>65</v>
      </c>
      <c r="B112" s="2" t="s">
        <v>67</v>
      </c>
      <c r="C112" s="2" t="s">
        <v>86</v>
      </c>
      <c r="D112" s="52"/>
      <c r="E112" s="4">
        <v>0.03</v>
      </c>
      <c r="F112" s="36">
        <f>E112*(F32+F67+F77+F95+F102+F108)/(1-E115)</f>
        <v>124.14508821127724</v>
      </c>
    </row>
    <row r="113" spans="1:8" x14ac:dyDescent="0.25">
      <c r="A113" s="14" t="s">
        <v>66</v>
      </c>
      <c r="B113" s="2" t="s">
        <v>68</v>
      </c>
      <c r="C113" s="2" t="s">
        <v>89</v>
      </c>
      <c r="D113" s="52"/>
      <c r="E113" s="4">
        <v>0.05</v>
      </c>
      <c r="F113" s="36">
        <f>E113*(F32+F67+F77+F95+F102+F108)/(1-E115)</f>
        <v>206.90848035212875</v>
      </c>
    </row>
    <row r="114" spans="1:8" x14ac:dyDescent="0.25">
      <c r="A114" s="15" t="s">
        <v>88</v>
      </c>
      <c r="B114" s="52" t="s">
        <v>87</v>
      </c>
      <c r="C114" s="2"/>
      <c r="D114" s="52"/>
      <c r="E114" s="4"/>
      <c r="F114" s="51"/>
    </row>
    <row r="115" spans="1:8" ht="15" customHeight="1" x14ac:dyDescent="0.25">
      <c r="A115" s="270" t="s">
        <v>72</v>
      </c>
      <c r="B115" s="271"/>
      <c r="C115" s="271"/>
      <c r="D115" s="272"/>
      <c r="E115" s="44">
        <f>SUM(E111:E114)</f>
        <v>8.6499999999999994E-2</v>
      </c>
      <c r="F115" s="48">
        <f>SUM(F111:F114)</f>
        <v>357.95167100918275</v>
      </c>
    </row>
    <row r="116" spans="1:8" ht="15.75" thickBot="1" x14ac:dyDescent="0.3">
      <c r="A116" s="212" t="s">
        <v>19</v>
      </c>
      <c r="B116" s="213"/>
      <c r="C116" s="213"/>
      <c r="D116" s="269"/>
      <c r="E116" s="31">
        <f>E108+E115</f>
        <v>0.13900000000000001</v>
      </c>
      <c r="F116" s="37">
        <f>TRUNC(F108+F115,2)</f>
        <v>546.94000000000005</v>
      </c>
      <c r="G116" s="96"/>
    </row>
    <row r="117" spans="1:8" ht="15.75" thickBot="1" x14ac:dyDescent="0.3">
      <c r="A117" s="3"/>
      <c r="B117" s="99"/>
      <c r="C117" s="99"/>
      <c r="D117" s="99"/>
      <c r="E117" s="100"/>
      <c r="F117" s="101"/>
      <c r="G117" s="96"/>
    </row>
    <row r="118" spans="1:8" x14ac:dyDescent="0.25">
      <c r="A118" s="225" t="s">
        <v>69</v>
      </c>
      <c r="B118" s="235"/>
      <c r="C118" s="235"/>
      <c r="D118" s="235"/>
      <c r="E118" s="235"/>
      <c r="F118" s="227"/>
      <c r="G118" s="96"/>
    </row>
    <row r="119" spans="1:8" ht="15" customHeight="1" x14ac:dyDescent="0.25">
      <c r="A119" s="214" t="s">
        <v>80</v>
      </c>
      <c r="B119" s="215"/>
      <c r="C119" s="215"/>
      <c r="D119" s="215"/>
      <c r="E119" s="229"/>
      <c r="F119" s="24" t="s">
        <v>6</v>
      </c>
    </row>
    <row r="120" spans="1:8" s="95" customFormat="1" x14ac:dyDescent="0.25">
      <c r="A120" s="13" t="s">
        <v>0</v>
      </c>
      <c r="B120" s="222" t="s">
        <v>26</v>
      </c>
      <c r="C120" s="223"/>
      <c r="D120" s="223"/>
      <c r="E120" s="224"/>
      <c r="F120" s="39">
        <f>F32</f>
        <v>1709.16</v>
      </c>
      <c r="H120" s="142"/>
    </row>
    <row r="121" spans="1:8" x14ac:dyDescent="0.25">
      <c r="A121" s="13" t="s">
        <v>1</v>
      </c>
      <c r="B121" s="222" t="s">
        <v>27</v>
      </c>
      <c r="C121" s="223"/>
      <c r="D121" s="223"/>
      <c r="E121" s="224"/>
      <c r="F121" s="39">
        <f>F67</f>
        <v>1742.2914187839999</v>
      </c>
    </row>
    <row r="122" spans="1:8" x14ac:dyDescent="0.25">
      <c r="A122" s="13" t="s">
        <v>2</v>
      </c>
      <c r="B122" s="222" t="s">
        <v>43</v>
      </c>
      <c r="C122" s="223"/>
      <c r="D122" s="223"/>
      <c r="E122" s="224"/>
      <c r="F122" s="39">
        <f>F77</f>
        <v>86.406925631999997</v>
      </c>
    </row>
    <row r="123" spans="1:8" x14ac:dyDescent="0.25">
      <c r="A123" s="13" t="s">
        <v>3</v>
      </c>
      <c r="B123" s="222" t="s">
        <v>44</v>
      </c>
      <c r="C123" s="223"/>
      <c r="D123" s="223"/>
      <c r="E123" s="224"/>
      <c r="F123" s="39">
        <f>F95</f>
        <v>28.201139999999999</v>
      </c>
    </row>
    <row r="124" spans="1:8" x14ac:dyDescent="0.25">
      <c r="A124" s="13" t="s">
        <v>7</v>
      </c>
      <c r="B124" s="222" t="s">
        <v>52</v>
      </c>
      <c r="C124" s="223"/>
      <c r="D124" s="223"/>
      <c r="E124" s="224"/>
      <c r="F124" s="39">
        <f>F102</f>
        <v>25.17</v>
      </c>
    </row>
    <row r="125" spans="1:8" x14ac:dyDescent="0.25">
      <c r="A125" s="214" t="s">
        <v>70</v>
      </c>
      <c r="B125" s="215"/>
      <c r="C125" s="215"/>
      <c r="D125" s="215"/>
      <c r="E125" s="215"/>
      <c r="F125" s="42">
        <f>TRUNC(SUM(F120:F124),2)</f>
        <v>3591.22</v>
      </c>
      <c r="H125" s="20"/>
    </row>
    <row r="126" spans="1:8" x14ac:dyDescent="0.25">
      <c r="A126" s="13" t="s">
        <v>8</v>
      </c>
      <c r="B126" s="242" t="s">
        <v>53</v>
      </c>
      <c r="C126" s="242"/>
      <c r="D126" s="242"/>
      <c r="E126" s="242"/>
      <c r="F126" s="39">
        <f>F116</f>
        <v>546.94000000000005</v>
      </c>
    </row>
    <row r="127" spans="1:8" ht="15.75" thickBot="1" x14ac:dyDescent="0.3">
      <c r="A127" s="212" t="s">
        <v>73</v>
      </c>
      <c r="B127" s="213"/>
      <c r="C127" s="213"/>
      <c r="D127" s="213"/>
      <c r="E127" s="213"/>
      <c r="F127" s="40">
        <f>TRUNC(F125+F126,2)</f>
        <v>4138.16</v>
      </c>
      <c r="H127" s="20"/>
    </row>
    <row r="128" spans="1:8" ht="15.75" thickBot="1" x14ac:dyDescent="0.3">
      <c r="A128" s="99"/>
      <c r="B128" s="99"/>
      <c r="C128" s="99"/>
      <c r="D128" s="99"/>
      <c r="E128" s="99"/>
      <c r="F128" s="103"/>
      <c r="H128" s="84"/>
    </row>
    <row r="129" spans="1:45" s="93" customFormat="1" x14ac:dyDescent="0.25">
      <c r="A129" s="285" t="s">
        <v>90</v>
      </c>
      <c r="B129" s="286"/>
      <c r="C129" s="286"/>
      <c r="D129" s="286"/>
      <c r="E129" s="286"/>
      <c r="F129" s="286"/>
      <c r="G129" s="287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</row>
    <row r="130" spans="1:45" s="93" customFormat="1" ht="60" x14ac:dyDescent="0.25">
      <c r="A130" s="65"/>
      <c r="B130" s="66" t="s">
        <v>91</v>
      </c>
      <c r="C130" s="69" t="s">
        <v>92</v>
      </c>
      <c r="D130" s="69" t="s">
        <v>93</v>
      </c>
      <c r="E130" s="60" t="s">
        <v>94</v>
      </c>
      <c r="F130" s="60" t="s">
        <v>95</v>
      </c>
      <c r="G130" s="61" t="s">
        <v>96</v>
      </c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</row>
    <row r="131" spans="1:45" x14ac:dyDescent="0.25">
      <c r="A131" s="110" t="s">
        <v>102</v>
      </c>
      <c r="B131" s="111" t="e">
        <f>#REF!</f>
        <v>#REF!</v>
      </c>
      <c r="C131" s="112">
        <f>F127</f>
        <v>4138.16</v>
      </c>
      <c r="D131" s="113">
        <v>1</v>
      </c>
      <c r="E131" s="114">
        <f>C131*D131</f>
        <v>4138.16</v>
      </c>
      <c r="F131" s="115">
        <v>1</v>
      </c>
      <c r="G131" s="116">
        <f>TRUNC(E131*F131,2)</f>
        <v>4138.16</v>
      </c>
      <c r="H131" s="20"/>
    </row>
    <row r="132" spans="1:45" x14ac:dyDescent="0.25">
      <c r="A132" s="279" t="s">
        <v>97</v>
      </c>
      <c r="B132" s="280"/>
      <c r="C132" s="280"/>
      <c r="D132" s="280"/>
      <c r="E132" s="280"/>
      <c r="F132" s="281"/>
      <c r="G132" s="117">
        <f>G131</f>
        <v>4138.16</v>
      </c>
      <c r="H132" s="20"/>
    </row>
    <row r="133" spans="1:45" x14ac:dyDescent="0.25">
      <c r="A133" s="279" t="s">
        <v>110</v>
      </c>
      <c r="B133" s="280"/>
      <c r="C133" s="280"/>
      <c r="D133" s="280"/>
      <c r="E133" s="280"/>
      <c r="F133" s="281"/>
      <c r="G133" s="117">
        <f>TRUNC(G132*24,2)</f>
        <v>99315.839999999997</v>
      </c>
      <c r="H133" s="20"/>
    </row>
    <row r="134" spans="1:45" ht="15.75" thickBot="1" x14ac:dyDescent="0.3">
      <c r="A134" s="282" t="s">
        <v>100</v>
      </c>
      <c r="B134" s="283"/>
      <c r="C134" s="283"/>
      <c r="D134" s="283"/>
      <c r="E134" s="283"/>
      <c r="F134" s="284"/>
      <c r="G134" s="118">
        <v>0</v>
      </c>
      <c r="H134" s="20"/>
    </row>
    <row r="135" spans="1:45" x14ac:dyDescent="0.25">
      <c r="A135" s="3"/>
      <c r="B135" s="99"/>
      <c r="C135" s="99"/>
      <c r="D135" s="99"/>
      <c r="E135" s="100"/>
      <c r="F135" s="101"/>
      <c r="G135" s="96"/>
      <c r="H135" s="84"/>
    </row>
    <row r="136" spans="1:45" x14ac:dyDescent="0.25">
      <c r="A136" s="211"/>
      <c r="B136" s="211"/>
      <c r="C136" s="211"/>
      <c r="D136" s="81"/>
      <c r="E136" s="81"/>
      <c r="F136" s="137"/>
      <c r="H136" s="84"/>
    </row>
    <row r="137" spans="1:45" x14ac:dyDescent="0.25">
      <c r="A137" s="81"/>
      <c r="B137" s="278"/>
      <c r="C137" s="278"/>
      <c r="D137" s="278"/>
      <c r="E137" s="278"/>
      <c r="F137" s="278"/>
      <c r="H137" s="84"/>
    </row>
    <row r="138" spans="1:45" x14ac:dyDescent="0.25">
      <c r="A138" s="81"/>
      <c r="B138" s="147"/>
      <c r="C138" s="147"/>
      <c r="D138" s="147"/>
      <c r="E138" s="147"/>
      <c r="F138" s="147"/>
      <c r="H138" s="84"/>
    </row>
    <row r="139" spans="1:45" ht="15.75" x14ac:dyDescent="0.25">
      <c r="A139" s="129"/>
      <c r="B139" s="81"/>
      <c r="C139" s="81"/>
      <c r="D139" s="81"/>
      <c r="E139" s="81"/>
      <c r="F139" s="81"/>
      <c r="H139" s="84"/>
    </row>
    <row r="140" spans="1:45" ht="15.75" x14ac:dyDescent="0.25">
      <c r="A140" s="129"/>
      <c r="B140" s="81"/>
      <c r="C140" s="81"/>
      <c r="D140" s="81"/>
      <c r="E140" s="81"/>
      <c r="F140" s="81"/>
      <c r="H140" s="84"/>
    </row>
    <row r="141" spans="1:45" x14ac:dyDescent="0.2">
      <c r="A141" s="130"/>
      <c r="B141" s="97"/>
      <c r="C141" s="97"/>
      <c r="D141" s="97"/>
      <c r="E141" s="81"/>
      <c r="F141" s="81"/>
      <c r="H141" s="84"/>
    </row>
    <row r="142" spans="1:45" x14ac:dyDescent="0.25">
      <c r="A142" s="131"/>
      <c r="B142" s="80"/>
      <c r="C142" s="80"/>
      <c r="D142" s="80"/>
      <c r="E142" s="81"/>
      <c r="F142" s="81"/>
      <c r="H142" s="84"/>
    </row>
    <row r="143" spans="1:45" x14ac:dyDescent="0.2">
      <c r="A143" s="132"/>
      <c r="B143" s="81"/>
      <c r="C143" s="81"/>
      <c r="D143" s="81"/>
      <c r="E143" s="81"/>
      <c r="F143" s="81"/>
      <c r="H143" s="84"/>
    </row>
    <row r="144" spans="1:45" x14ac:dyDescent="0.25">
      <c r="H144" s="84"/>
    </row>
    <row r="145" spans="8:8" x14ac:dyDescent="0.25">
      <c r="H145" s="84"/>
    </row>
    <row r="146" spans="8:8" x14ac:dyDescent="0.25">
      <c r="H146" s="84"/>
    </row>
    <row r="147" spans="8:8" x14ac:dyDescent="0.25">
      <c r="H147" s="84"/>
    </row>
  </sheetData>
  <mergeCells count="110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G82:AC82"/>
    <mergeCell ref="B83:D83"/>
    <mergeCell ref="G83:AC83"/>
    <mergeCell ref="B72:D72"/>
    <mergeCell ref="B73:D73"/>
    <mergeCell ref="B74:D74"/>
    <mergeCell ref="B75:D75"/>
    <mergeCell ref="B76:D76"/>
    <mergeCell ref="A77:D77"/>
    <mergeCell ref="G84:AC84"/>
    <mergeCell ref="B85:D85"/>
    <mergeCell ref="G85:AC85"/>
    <mergeCell ref="A86:D86"/>
    <mergeCell ref="A102:D102"/>
    <mergeCell ref="B89:D89"/>
    <mergeCell ref="A90:D90"/>
    <mergeCell ref="B92:E92"/>
    <mergeCell ref="B93:E93"/>
    <mergeCell ref="B94:E94"/>
    <mergeCell ref="A95:D95"/>
    <mergeCell ref="A97:F97"/>
    <mergeCell ref="B98:E98"/>
    <mergeCell ref="B99:E99"/>
    <mergeCell ref="B100:E100"/>
    <mergeCell ref="B101:E101"/>
    <mergeCell ref="B88:D88"/>
    <mergeCell ref="B137:F137"/>
    <mergeCell ref="A136:C136"/>
    <mergeCell ref="B121:E121"/>
    <mergeCell ref="B122:E122"/>
    <mergeCell ref="B123:E123"/>
    <mergeCell ref="B124:E124"/>
    <mergeCell ref="A125:E125"/>
    <mergeCell ref="B126:E126"/>
    <mergeCell ref="A127:E127"/>
    <mergeCell ref="A129:G129"/>
    <mergeCell ref="A132:F132"/>
    <mergeCell ref="A133:F133"/>
    <mergeCell ref="A134:F134"/>
    <mergeCell ref="B120:E120"/>
    <mergeCell ref="A103:F103"/>
    <mergeCell ref="A104:F104"/>
    <mergeCell ref="B105:D105"/>
    <mergeCell ref="B106:D106"/>
    <mergeCell ref="B107:D107"/>
    <mergeCell ref="A108:B108"/>
    <mergeCell ref="B110:F110"/>
    <mergeCell ref="A115:D115"/>
    <mergeCell ref="A116:D116"/>
    <mergeCell ref="A118:F118"/>
    <mergeCell ref="A119:E119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Kadija de Caldas Itapary Nicolau</cp:lastModifiedBy>
  <cp:lastPrinted>2024-05-14T15:56:26Z</cp:lastPrinted>
  <dcterms:created xsi:type="dcterms:W3CDTF">2014-01-21T12:35:32Z</dcterms:created>
  <dcterms:modified xsi:type="dcterms:W3CDTF">2024-07-17T10:43:25Z</dcterms:modified>
</cp:coreProperties>
</file>