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ISTRATIVO\LICITACAO\Processos Licitatórios\MARANHÃO - MA\PROCURADORIA GERAL DA JUSTIÇA\PROPOSTA\"/>
    </mc:Choice>
  </mc:AlternateContent>
  <xr:revisionPtr revIDLastSave="0" documentId="8_{DC50FEF2-5FC2-4542-999D-B28551D27E47}" xr6:coauthVersionLast="47" xr6:coauthVersionMax="47" xr10:uidLastSave="{00000000-0000-0000-0000-000000000000}"/>
  <bookViews>
    <workbookView xWindow="-120" yWindow="-120" windowWidth="20730" windowHeight="11160" tabRatio="921" xr2:uid="{00000000-000D-0000-FFFF-FFFF00000000}"/>
  </bookViews>
  <sheets>
    <sheet name="Planilha Resumo - Proposta " sheetId="40" r:id="rId1"/>
    <sheet name="MATEIRIAL-EQUIPAMENTOS" sheetId="59" state="hidden" r:id="rId2"/>
    <sheet name="eletricista" sheetId="44" r:id="rId3"/>
    <sheet name="bomb hid" sheetId="45" r:id="rId4"/>
    <sheet name="asg" sheetId="46" r:id="rId5"/>
    <sheet name="carregador" sheetId="47" r:id="rId6"/>
    <sheet name="jard" sheetId="48" r:id="rId7"/>
    <sheet name="copa" sheetId="49" r:id="rId8"/>
    <sheet name="rec" sheetId="50" r:id="rId9"/>
    <sheet name="rec 12x36 D" sheetId="51" r:id="rId10"/>
    <sheet name="rec 12x36 N" sheetId="52" r:id="rId11"/>
    <sheet name="enc" sheetId="53" r:id="rId12"/>
    <sheet name="aux apoio adm" sheetId="54" r:id="rId13"/>
    <sheet name="op repro" sheetId="55" r:id="rId14"/>
    <sheet name="asg baca" sheetId="56" r:id="rId15"/>
    <sheet name="rec baca" sheetId="57" r:id="rId16"/>
  </sheets>
  <definedNames>
    <definedName name="_xlnm.Print_Area" localSheetId="0">'Planilha Resumo - Proposta '!$A$1:$D$37</definedName>
  </definedNames>
  <calcPr calcId="181029"/>
</workbook>
</file>

<file path=xl/calcChain.xml><?xml version="1.0" encoding="utf-8"?>
<calcChain xmlns="http://schemas.openxmlformats.org/spreadsheetml/2006/main">
  <c r="E58" i="59" l="1"/>
  <c r="E57" i="59"/>
  <c r="E56" i="59"/>
  <c r="E55" i="59"/>
  <c r="E54" i="59"/>
  <c r="E53" i="59"/>
  <c r="E52" i="59"/>
  <c r="E51" i="59"/>
  <c r="E50" i="59"/>
  <c r="E49" i="59"/>
  <c r="E48" i="59"/>
  <c r="E47" i="59"/>
  <c r="E46" i="59"/>
  <c r="E45" i="59"/>
  <c r="E44" i="59"/>
  <c r="E43" i="59"/>
  <c r="E42" i="59"/>
  <c r="E41" i="59"/>
  <c r="E40" i="59"/>
  <c r="E39" i="59"/>
  <c r="E38" i="59"/>
  <c r="E37" i="59"/>
  <c r="E36" i="59"/>
  <c r="E35" i="59"/>
  <c r="E34" i="59"/>
  <c r="E33" i="59"/>
  <c r="E32" i="59"/>
  <c r="E31" i="59"/>
  <c r="E30" i="59"/>
  <c r="E29" i="59"/>
  <c r="E4" i="59"/>
  <c r="E5" i="59"/>
  <c r="E6" i="59"/>
  <c r="E7" i="59"/>
  <c r="E8" i="59"/>
  <c r="E9" i="59"/>
  <c r="E10" i="59"/>
  <c r="E11" i="59"/>
  <c r="E12" i="59"/>
  <c r="E13" i="59"/>
  <c r="E14" i="59"/>
  <c r="E15" i="59"/>
  <c r="E16" i="59"/>
  <c r="E17" i="59"/>
  <c r="E18" i="59"/>
  <c r="E19" i="59"/>
  <c r="E20" i="59"/>
  <c r="E21" i="59"/>
  <c r="E22" i="59"/>
  <c r="E23" i="59"/>
  <c r="E24" i="59"/>
  <c r="E3" i="59"/>
  <c r="F26" i="56"/>
  <c r="E60" i="59" l="1"/>
  <c r="E25" i="59"/>
  <c r="F56" i="57"/>
  <c r="F56" i="56" l="1"/>
  <c r="B131" i="57" l="1"/>
  <c r="E115" i="57"/>
  <c r="E108" i="57"/>
  <c r="F102" i="57"/>
  <c r="F124" i="57" s="1"/>
  <c r="E72" i="57"/>
  <c r="F61" i="57"/>
  <c r="F66" i="57" s="1"/>
  <c r="E52" i="57"/>
  <c r="E75" i="57" s="1"/>
  <c r="E38" i="57"/>
  <c r="F26" i="57"/>
  <c r="F31" i="57" s="1"/>
  <c r="B131" i="56"/>
  <c r="E115" i="56"/>
  <c r="E108" i="56"/>
  <c r="E116" i="56" s="1"/>
  <c r="F102" i="56"/>
  <c r="F124" i="56" s="1"/>
  <c r="E72" i="56"/>
  <c r="E52" i="56"/>
  <c r="E75" i="56" s="1"/>
  <c r="E38" i="56"/>
  <c r="F31" i="56"/>
  <c r="B131" i="55"/>
  <c r="E115" i="55"/>
  <c r="E108" i="55"/>
  <c r="E116" i="55" s="1"/>
  <c r="F102" i="55"/>
  <c r="F124" i="55" s="1"/>
  <c r="E72" i="55"/>
  <c r="F56" i="55"/>
  <c r="E52" i="55"/>
  <c r="E75" i="55" s="1"/>
  <c r="E38" i="55"/>
  <c r="F26" i="55"/>
  <c r="F31" i="55" s="1"/>
  <c r="B131" i="54"/>
  <c r="E115" i="54"/>
  <c r="E108" i="54"/>
  <c r="F102" i="54"/>
  <c r="F124" i="54" s="1"/>
  <c r="E72" i="54"/>
  <c r="F56" i="54"/>
  <c r="E52" i="54"/>
  <c r="E75" i="54" s="1"/>
  <c r="E38" i="54"/>
  <c r="F26" i="54"/>
  <c r="F31" i="54" s="1"/>
  <c r="B131" i="53"/>
  <c r="E115" i="53"/>
  <c r="E108" i="53"/>
  <c r="F102" i="53"/>
  <c r="F124" i="53" s="1"/>
  <c r="E72" i="53"/>
  <c r="F56" i="53"/>
  <c r="E52" i="53"/>
  <c r="E75" i="53" s="1"/>
  <c r="E38" i="53"/>
  <c r="F26" i="53"/>
  <c r="F31" i="53" s="1"/>
  <c r="B131" i="52"/>
  <c r="E115" i="52"/>
  <c r="E108" i="52"/>
  <c r="F102" i="52"/>
  <c r="F124" i="52" s="1"/>
  <c r="E72" i="52"/>
  <c r="F56" i="52"/>
  <c r="E52" i="52"/>
  <c r="E75" i="52" s="1"/>
  <c r="E38" i="52"/>
  <c r="F26" i="52"/>
  <c r="F29" i="52" s="1"/>
  <c r="B131" i="51"/>
  <c r="E115" i="51"/>
  <c r="E108" i="51"/>
  <c r="E116" i="51" s="1"/>
  <c r="F102" i="51"/>
  <c r="F124" i="51" s="1"/>
  <c r="E72" i="51"/>
  <c r="F56" i="51"/>
  <c r="E52" i="51"/>
  <c r="E75" i="51" s="1"/>
  <c r="E38" i="51"/>
  <c r="F26" i="51"/>
  <c r="F31" i="51" s="1"/>
  <c r="B131" i="50"/>
  <c r="E115" i="50"/>
  <c r="E108" i="50"/>
  <c r="F102" i="50"/>
  <c r="F124" i="50" s="1"/>
  <c r="E72" i="50"/>
  <c r="F56" i="50"/>
  <c r="E52" i="50"/>
  <c r="E75" i="50" s="1"/>
  <c r="E38" i="50"/>
  <c r="F26" i="50"/>
  <c r="F31" i="50" s="1"/>
  <c r="B131" i="49"/>
  <c r="E115" i="49"/>
  <c r="E108" i="49"/>
  <c r="F102" i="49"/>
  <c r="F124" i="49" s="1"/>
  <c r="E72" i="49"/>
  <c r="F56" i="49"/>
  <c r="E52" i="49"/>
  <c r="E75" i="49" s="1"/>
  <c r="E38" i="49"/>
  <c r="F26" i="49"/>
  <c r="F31" i="49" s="1"/>
  <c r="B131" i="48"/>
  <c r="E115" i="48"/>
  <c r="E108" i="48"/>
  <c r="F102" i="48"/>
  <c r="F124" i="48" s="1"/>
  <c r="E72" i="48"/>
  <c r="F56" i="48"/>
  <c r="E52" i="48"/>
  <c r="E75" i="48" s="1"/>
  <c r="E38" i="48"/>
  <c r="F26" i="48"/>
  <c r="F55" i="48" s="1"/>
  <c r="B131" i="47"/>
  <c r="E115" i="47"/>
  <c r="E108" i="47"/>
  <c r="F102" i="47"/>
  <c r="F124" i="47" s="1"/>
  <c r="E72" i="47"/>
  <c r="F56" i="47"/>
  <c r="E52" i="47"/>
  <c r="E75" i="47" s="1"/>
  <c r="E38" i="47"/>
  <c r="F26" i="47"/>
  <c r="F55" i="47" s="1"/>
  <c r="F56" i="46"/>
  <c r="B131" i="46"/>
  <c r="E115" i="46"/>
  <c r="E108" i="46"/>
  <c r="F102" i="46"/>
  <c r="F124" i="46" s="1"/>
  <c r="E72" i="46"/>
  <c r="E52" i="46"/>
  <c r="E75" i="46" s="1"/>
  <c r="E38" i="46"/>
  <c r="F26" i="46"/>
  <c r="F31" i="46" s="1"/>
  <c r="B131" i="45"/>
  <c r="E115" i="45"/>
  <c r="E108" i="45"/>
  <c r="F102" i="45"/>
  <c r="F124" i="45" s="1"/>
  <c r="E72" i="45"/>
  <c r="F56" i="45"/>
  <c r="E52" i="45"/>
  <c r="E75" i="45" s="1"/>
  <c r="E38" i="45"/>
  <c r="F29" i="45"/>
  <c r="F55" i="44"/>
  <c r="F28" i="49" l="1"/>
  <c r="E116" i="57"/>
  <c r="E116" i="52"/>
  <c r="E116" i="48"/>
  <c r="F55" i="49"/>
  <c r="F61" i="49" s="1"/>
  <c r="F66" i="49" s="1"/>
  <c r="E116" i="46"/>
  <c r="F29" i="49"/>
  <c r="F61" i="47"/>
  <c r="F66" i="47" s="1"/>
  <c r="F55" i="45"/>
  <c r="F61" i="45" s="1"/>
  <c r="F66" i="45" s="1"/>
  <c r="F55" i="52"/>
  <c r="F61" i="52" s="1"/>
  <c r="F66" i="52" s="1"/>
  <c r="F30" i="45"/>
  <c r="F30" i="52"/>
  <c r="F28" i="57"/>
  <c r="E77" i="45"/>
  <c r="F61" i="48"/>
  <c r="F66" i="48" s="1"/>
  <c r="F30" i="49"/>
  <c r="E116" i="49"/>
  <c r="E77" i="52"/>
  <c r="E116" i="53"/>
  <c r="F29" i="57"/>
  <c r="E116" i="47"/>
  <c r="E116" i="50"/>
  <c r="F28" i="51"/>
  <c r="E116" i="54"/>
  <c r="F28" i="55"/>
  <c r="F30" i="57"/>
  <c r="F28" i="44"/>
  <c r="E116" i="45"/>
  <c r="F28" i="56"/>
  <c r="F29" i="56"/>
  <c r="F30" i="56"/>
  <c r="E77" i="57"/>
  <c r="E77" i="56"/>
  <c r="F61" i="56"/>
  <c r="F66" i="56" s="1"/>
  <c r="E77" i="55"/>
  <c r="F29" i="55"/>
  <c r="F30" i="55"/>
  <c r="F55" i="55"/>
  <c r="F61" i="55" s="1"/>
  <c r="F66" i="55" s="1"/>
  <c r="F28" i="54"/>
  <c r="E77" i="54"/>
  <c r="F29" i="54"/>
  <c r="F30" i="54"/>
  <c r="F55" i="54"/>
  <c r="F61" i="54" s="1"/>
  <c r="F66" i="54" s="1"/>
  <c r="F55" i="53"/>
  <c r="F61" i="53" s="1"/>
  <c r="F66" i="53" s="1"/>
  <c r="F28" i="53"/>
  <c r="F30" i="53"/>
  <c r="F29" i="53"/>
  <c r="E77" i="53"/>
  <c r="F28" i="52"/>
  <c r="F31" i="52"/>
  <c r="F29" i="51"/>
  <c r="E77" i="51"/>
  <c r="F30" i="51"/>
  <c r="F55" i="51"/>
  <c r="F61" i="51" s="1"/>
  <c r="F66" i="51" s="1"/>
  <c r="F29" i="50"/>
  <c r="F55" i="50"/>
  <c r="F61" i="50" s="1"/>
  <c r="F66" i="50" s="1"/>
  <c r="F30" i="50"/>
  <c r="F28" i="50"/>
  <c r="E77" i="50"/>
  <c r="E77" i="49"/>
  <c r="E77" i="48"/>
  <c r="F29" i="48"/>
  <c r="F31" i="48"/>
  <c r="F28" i="48"/>
  <c r="F30" i="48"/>
  <c r="F31" i="47"/>
  <c r="F29" i="47"/>
  <c r="E77" i="47"/>
  <c r="F28" i="47"/>
  <c r="F30" i="47"/>
  <c r="F30" i="46"/>
  <c r="F28" i="46"/>
  <c r="F29" i="46"/>
  <c r="E77" i="46"/>
  <c r="F55" i="46"/>
  <c r="F61" i="46" s="1"/>
  <c r="F66" i="46" s="1"/>
  <c r="F31" i="45"/>
  <c r="F28" i="45"/>
  <c r="F29" i="44"/>
  <c r="F31" i="44"/>
  <c r="F30" i="44"/>
  <c r="F32" i="49" l="1"/>
  <c r="F75" i="49" s="1"/>
  <c r="F32" i="51"/>
  <c r="F81" i="51" s="1"/>
  <c r="F32" i="53"/>
  <c r="F32" i="45"/>
  <c r="F71" i="45" s="1"/>
  <c r="F32" i="46"/>
  <c r="F73" i="46" s="1"/>
  <c r="F32" i="50"/>
  <c r="F85" i="50" s="1"/>
  <c r="F32" i="57"/>
  <c r="F75" i="57" s="1"/>
  <c r="F32" i="55"/>
  <c r="F32" i="56"/>
  <c r="F32" i="54"/>
  <c r="F81" i="54" s="1"/>
  <c r="F75" i="53"/>
  <c r="F72" i="53"/>
  <c r="F32" i="52"/>
  <c r="F89" i="52" s="1"/>
  <c r="F90" i="52" s="1"/>
  <c r="F94" i="52" s="1"/>
  <c r="F76" i="52"/>
  <c r="F76" i="51"/>
  <c r="F89" i="51"/>
  <c r="F90" i="51" s="1"/>
  <c r="F94" i="51" s="1"/>
  <c r="F36" i="51"/>
  <c r="F72" i="51"/>
  <c r="F32" i="48"/>
  <c r="F85" i="48" s="1"/>
  <c r="F32" i="47"/>
  <c r="F85" i="47" s="1"/>
  <c r="F81" i="46"/>
  <c r="F37" i="46"/>
  <c r="F71" i="46"/>
  <c r="F75" i="46"/>
  <c r="F75" i="45" l="1"/>
  <c r="F120" i="45"/>
  <c r="F72" i="45"/>
  <c r="F81" i="45"/>
  <c r="F81" i="57"/>
  <c r="F120" i="57"/>
  <c r="F83" i="45"/>
  <c r="F72" i="55"/>
  <c r="F85" i="55"/>
  <c r="F85" i="53"/>
  <c r="F36" i="53"/>
  <c r="F73" i="53"/>
  <c r="F71" i="53"/>
  <c r="F74" i="53"/>
  <c r="F37" i="53"/>
  <c r="F36" i="50"/>
  <c r="F82" i="50"/>
  <c r="F83" i="50"/>
  <c r="F89" i="50"/>
  <c r="F90" i="50" s="1"/>
  <c r="F94" i="50" s="1"/>
  <c r="F81" i="50"/>
  <c r="F76" i="45"/>
  <c r="F82" i="45"/>
  <c r="F74" i="45"/>
  <c r="F76" i="54"/>
  <c r="F89" i="54"/>
  <c r="F90" i="54" s="1"/>
  <c r="F94" i="54" s="1"/>
  <c r="F82" i="54"/>
  <c r="F84" i="52"/>
  <c r="F81" i="52"/>
  <c r="F120" i="50"/>
  <c r="F89" i="49"/>
  <c r="F90" i="49" s="1"/>
  <c r="F94" i="49" s="1"/>
  <c r="F85" i="49"/>
  <c r="F36" i="49"/>
  <c r="F83" i="49"/>
  <c r="F84" i="49"/>
  <c r="F120" i="49"/>
  <c r="F76" i="49"/>
  <c r="F74" i="49"/>
  <c r="F72" i="49"/>
  <c r="F37" i="49"/>
  <c r="F82" i="49"/>
  <c r="F71" i="49"/>
  <c r="F73" i="49"/>
  <c r="F81" i="49"/>
  <c r="F82" i="57"/>
  <c r="F36" i="57"/>
  <c r="F38" i="57" s="1"/>
  <c r="F39" i="57" s="1"/>
  <c r="F40" i="57" s="1"/>
  <c r="F64" i="57" s="1"/>
  <c r="F83" i="57"/>
  <c r="F89" i="57"/>
  <c r="F90" i="57" s="1"/>
  <c r="F94" i="57" s="1"/>
  <c r="F73" i="55"/>
  <c r="F37" i="55"/>
  <c r="F74" i="55"/>
  <c r="F82" i="53"/>
  <c r="F81" i="53"/>
  <c r="F89" i="48"/>
  <c r="F90" i="48" s="1"/>
  <c r="F94" i="48" s="1"/>
  <c r="F76" i="50"/>
  <c r="F74" i="50"/>
  <c r="F84" i="50"/>
  <c r="F72" i="50"/>
  <c r="F73" i="51"/>
  <c r="F74" i="51"/>
  <c r="F84" i="51"/>
  <c r="F85" i="51"/>
  <c r="F89" i="53"/>
  <c r="F90" i="53" s="1"/>
  <c r="F94" i="53" s="1"/>
  <c r="F120" i="53"/>
  <c r="F36" i="55"/>
  <c r="F38" i="55" s="1"/>
  <c r="F39" i="55" s="1"/>
  <c r="F40" i="55" s="1"/>
  <c r="F47" i="55" s="1"/>
  <c r="F89" i="55"/>
  <c r="F90" i="55" s="1"/>
  <c r="F94" i="55" s="1"/>
  <c r="F120" i="55"/>
  <c r="F76" i="57"/>
  <c r="F74" i="57"/>
  <c r="F84" i="57"/>
  <c r="F72" i="57"/>
  <c r="F82" i="47"/>
  <c r="F75" i="50"/>
  <c r="F77" i="50" s="1"/>
  <c r="F122" i="50" s="1"/>
  <c r="F82" i="51"/>
  <c r="F83" i="51"/>
  <c r="F120" i="51"/>
  <c r="F75" i="55"/>
  <c r="F71" i="55"/>
  <c r="F76" i="55"/>
  <c r="F81" i="55"/>
  <c r="F36" i="48"/>
  <c r="F38" i="48" s="1"/>
  <c r="F39" i="48" s="1"/>
  <c r="F40" i="48" s="1"/>
  <c r="F73" i="50"/>
  <c r="F71" i="50"/>
  <c r="F37" i="50"/>
  <c r="F38" i="50" s="1"/>
  <c r="F39" i="50" s="1"/>
  <c r="F40" i="50" s="1"/>
  <c r="F75" i="51"/>
  <c r="F71" i="51"/>
  <c r="F37" i="51"/>
  <c r="F38" i="51" s="1"/>
  <c r="F39" i="51" s="1"/>
  <c r="F40" i="51" s="1"/>
  <c r="F76" i="53"/>
  <c r="F83" i="53"/>
  <c r="F84" i="53"/>
  <c r="F85" i="54"/>
  <c r="F82" i="55"/>
  <c r="F83" i="55"/>
  <c r="F84" i="55"/>
  <c r="F73" i="57"/>
  <c r="F71" i="57"/>
  <c r="F37" i="57"/>
  <c r="F85" i="57"/>
  <c r="F76" i="46"/>
  <c r="F74" i="46"/>
  <c r="F84" i="46"/>
  <c r="F85" i="46"/>
  <c r="F37" i="45"/>
  <c r="F85" i="45"/>
  <c r="F36" i="45"/>
  <c r="F89" i="45"/>
  <c r="F90" i="45" s="1"/>
  <c r="F94" i="45" s="1"/>
  <c r="F82" i="46"/>
  <c r="F83" i="46"/>
  <c r="F120" i="46"/>
  <c r="F75" i="52"/>
  <c r="F71" i="52"/>
  <c r="F36" i="54"/>
  <c r="F84" i="54"/>
  <c r="F84" i="45"/>
  <c r="F73" i="45"/>
  <c r="F72" i="46"/>
  <c r="F77" i="46" s="1"/>
  <c r="F122" i="46" s="1"/>
  <c r="F36" i="46"/>
  <c r="F38" i="46" s="1"/>
  <c r="F39" i="46" s="1"/>
  <c r="F40" i="46" s="1"/>
  <c r="F64" i="46" s="1"/>
  <c r="F89" i="46"/>
  <c r="F90" i="46" s="1"/>
  <c r="F94" i="46" s="1"/>
  <c r="F85" i="52"/>
  <c r="F83" i="52"/>
  <c r="F71" i="54"/>
  <c r="F72" i="54"/>
  <c r="F83" i="47"/>
  <c r="F75" i="47"/>
  <c r="F36" i="47"/>
  <c r="F89" i="47"/>
  <c r="F90" i="47" s="1"/>
  <c r="F94" i="47" s="1"/>
  <c r="F75" i="48"/>
  <c r="F71" i="48"/>
  <c r="F72" i="48"/>
  <c r="F84" i="48"/>
  <c r="F71" i="47"/>
  <c r="F73" i="48"/>
  <c r="F81" i="48"/>
  <c r="F120" i="48"/>
  <c r="F37" i="48"/>
  <c r="F72" i="47"/>
  <c r="F76" i="47"/>
  <c r="F74" i="48"/>
  <c r="F73" i="47"/>
  <c r="F74" i="47"/>
  <c r="F120" i="47"/>
  <c r="F82" i="48"/>
  <c r="F83" i="48"/>
  <c r="F76" i="48"/>
  <c r="F75" i="54"/>
  <c r="F83" i="54"/>
  <c r="F120" i="54"/>
  <c r="F84" i="47"/>
  <c r="F37" i="52"/>
  <c r="F82" i="52"/>
  <c r="F74" i="52"/>
  <c r="F120" i="52"/>
  <c r="F37" i="47"/>
  <c r="F72" i="52"/>
  <c r="F73" i="52"/>
  <c r="F36" i="52"/>
  <c r="F73" i="54"/>
  <c r="F74" i="54"/>
  <c r="F37" i="54"/>
  <c r="F89" i="56"/>
  <c r="F90" i="56" s="1"/>
  <c r="F94" i="56" s="1"/>
  <c r="F36" i="56"/>
  <c r="F85" i="56"/>
  <c r="F74" i="56"/>
  <c r="F81" i="56"/>
  <c r="F71" i="56"/>
  <c r="F72" i="56"/>
  <c r="F120" i="56"/>
  <c r="F83" i="56"/>
  <c r="F82" i="56"/>
  <c r="F84" i="56"/>
  <c r="F76" i="56"/>
  <c r="F75" i="56"/>
  <c r="F37" i="56"/>
  <c r="F73" i="56"/>
  <c r="F81" i="47"/>
  <c r="E72" i="44"/>
  <c r="F77" i="55" l="1"/>
  <c r="F122" i="55" s="1"/>
  <c r="F86" i="45"/>
  <c r="F93" i="45" s="1"/>
  <c r="F95" i="45" s="1"/>
  <c r="F123" i="45" s="1"/>
  <c r="F86" i="53"/>
  <c r="F93" i="53" s="1"/>
  <c r="F95" i="53" s="1"/>
  <c r="F123" i="53" s="1"/>
  <c r="F77" i="45"/>
  <c r="F122" i="45" s="1"/>
  <c r="F38" i="54"/>
  <c r="F39" i="54" s="1"/>
  <c r="F40" i="54" s="1"/>
  <c r="F77" i="53"/>
  <c r="F122" i="53" s="1"/>
  <c r="F86" i="50"/>
  <c r="F93" i="50" s="1"/>
  <c r="F95" i="50" s="1"/>
  <c r="F123" i="50" s="1"/>
  <c r="F86" i="57"/>
  <c r="F93" i="57" s="1"/>
  <c r="F95" i="57" s="1"/>
  <c r="F123" i="57" s="1"/>
  <c r="F77" i="51"/>
  <c r="F122" i="51" s="1"/>
  <c r="F48" i="57"/>
  <c r="F47" i="57"/>
  <c r="F49" i="57"/>
  <c r="F43" i="57"/>
  <c r="F50" i="57"/>
  <c r="F38" i="45"/>
  <c r="F39" i="45" s="1"/>
  <c r="F40" i="45" s="1"/>
  <c r="F51" i="45" s="1"/>
  <c r="F86" i="51"/>
  <c r="F93" i="51" s="1"/>
  <c r="F95" i="51" s="1"/>
  <c r="F123" i="51" s="1"/>
  <c r="F77" i="49"/>
  <c r="F122" i="49" s="1"/>
  <c r="F86" i="49"/>
  <c r="F93" i="49" s="1"/>
  <c r="F95" i="49" s="1"/>
  <c r="F123" i="49" s="1"/>
  <c r="F38" i="49"/>
  <c r="F39" i="49" s="1"/>
  <c r="F40" i="49" s="1"/>
  <c r="F64" i="49" s="1"/>
  <c r="F51" i="46"/>
  <c r="F47" i="46"/>
  <c r="F45" i="46"/>
  <c r="F48" i="46"/>
  <c r="F46" i="51"/>
  <c r="F45" i="51"/>
  <c r="F46" i="57"/>
  <c r="F77" i="57"/>
  <c r="F122" i="57" s="1"/>
  <c r="F44" i="57"/>
  <c r="F45" i="57"/>
  <c r="F51" i="57"/>
  <c r="F86" i="55"/>
  <c r="F93" i="55" s="1"/>
  <c r="F95" i="55" s="1"/>
  <c r="F123" i="55" s="1"/>
  <c r="F64" i="50"/>
  <c r="F50" i="50"/>
  <c r="F46" i="50"/>
  <c r="F48" i="51"/>
  <c r="F86" i="52"/>
  <c r="F93" i="52" s="1"/>
  <c r="F95" i="52" s="1"/>
  <c r="F123" i="52" s="1"/>
  <c r="F77" i="52"/>
  <c r="F122" i="52" s="1"/>
  <c r="F86" i="54"/>
  <c r="F93" i="54" s="1"/>
  <c r="F95" i="54" s="1"/>
  <c r="F123" i="54" s="1"/>
  <c r="F86" i="46"/>
  <c r="F93" i="46" s="1"/>
  <c r="F95" i="46" s="1"/>
  <c r="F123" i="46" s="1"/>
  <c r="F51" i="50"/>
  <c r="F45" i="50"/>
  <c r="F49" i="55"/>
  <c r="F46" i="46"/>
  <c r="F43" i="46"/>
  <c r="F50" i="46"/>
  <c r="F48" i="50"/>
  <c r="F44" i="50"/>
  <c r="F49" i="50"/>
  <c r="F49" i="46"/>
  <c r="F44" i="46"/>
  <c r="F47" i="50"/>
  <c r="F43" i="50"/>
  <c r="F38" i="52"/>
  <c r="F39" i="52" s="1"/>
  <c r="F40" i="52" s="1"/>
  <c r="F45" i="52" s="1"/>
  <c r="F77" i="47"/>
  <c r="F122" i="47" s="1"/>
  <c r="F86" i="48"/>
  <c r="F93" i="48" s="1"/>
  <c r="F95" i="48" s="1"/>
  <c r="F123" i="48" s="1"/>
  <c r="F77" i="48"/>
  <c r="F122" i="48" s="1"/>
  <c r="F86" i="47"/>
  <c r="F93" i="47" s="1"/>
  <c r="F95" i="47" s="1"/>
  <c r="F123" i="47" s="1"/>
  <c r="F38" i="47"/>
  <c r="F39" i="47" s="1"/>
  <c r="F40" i="47" s="1"/>
  <c r="F64" i="47" s="1"/>
  <c r="F77" i="54"/>
  <c r="F122" i="54" s="1"/>
  <c r="F51" i="51"/>
  <c r="F44" i="51"/>
  <c r="F43" i="51"/>
  <c r="F64" i="51"/>
  <c r="F50" i="51"/>
  <c r="F49" i="51"/>
  <c r="F47" i="51"/>
  <c r="F77" i="56"/>
  <c r="F122" i="56" s="1"/>
  <c r="F38" i="56"/>
  <c r="F39" i="56" s="1"/>
  <c r="F40" i="56" s="1"/>
  <c r="F86" i="56"/>
  <c r="F93" i="56" s="1"/>
  <c r="F95" i="56" s="1"/>
  <c r="F123" i="56" s="1"/>
  <c r="F64" i="55"/>
  <c r="F48" i="55"/>
  <c r="F44" i="55"/>
  <c r="F46" i="55"/>
  <c r="F43" i="55"/>
  <c r="F51" i="55"/>
  <c r="F50" i="55"/>
  <c r="F45" i="55"/>
  <c r="F64" i="54"/>
  <c r="F51" i="54"/>
  <c r="F49" i="54"/>
  <c r="F47" i="54"/>
  <c r="F50" i="54"/>
  <c r="F48" i="54"/>
  <c r="F45" i="54"/>
  <c r="F43" i="54"/>
  <c r="F46" i="54"/>
  <c r="F44" i="54"/>
  <c r="F44" i="49"/>
  <c r="F47" i="49"/>
  <c r="F48" i="49"/>
  <c r="F46" i="49"/>
  <c r="F43" i="49"/>
  <c r="F49" i="49"/>
  <c r="F45" i="49"/>
  <c r="F64" i="48"/>
  <c r="F50" i="48"/>
  <c r="F45" i="48"/>
  <c r="F43" i="48"/>
  <c r="F46" i="48"/>
  <c r="F48" i="48"/>
  <c r="F49" i="48"/>
  <c r="F47" i="48"/>
  <c r="F44" i="48"/>
  <c r="F51" i="48"/>
  <c r="B131" i="44"/>
  <c r="E115" i="44"/>
  <c r="E108" i="44"/>
  <c r="F102" i="44"/>
  <c r="F124" i="44" s="1"/>
  <c r="F61" i="44"/>
  <c r="F66" i="44" s="1"/>
  <c r="E52" i="44"/>
  <c r="E38" i="44"/>
  <c r="F49" i="45" l="1"/>
  <c r="F64" i="45"/>
  <c r="F44" i="45"/>
  <c r="F50" i="45"/>
  <c r="F45" i="45"/>
  <c r="F46" i="45"/>
  <c r="F47" i="45"/>
  <c r="F43" i="45"/>
  <c r="F52" i="45" s="1"/>
  <c r="F65" i="45" s="1"/>
  <c r="F67" i="45" s="1"/>
  <c r="F106" i="45" s="1"/>
  <c r="F107" i="45" s="1"/>
  <c r="F108" i="45" s="1"/>
  <c r="F48" i="45"/>
  <c r="F52" i="57"/>
  <c r="F65" i="57" s="1"/>
  <c r="F67" i="57" s="1"/>
  <c r="F106" i="57" s="1"/>
  <c r="F50" i="49"/>
  <c r="F51" i="49"/>
  <c r="F52" i="49" s="1"/>
  <c r="F65" i="49" s="1"/>
  <c r="F67" i="49" s="1"/>
  <c r="F50" i="47"/>
  <c r="F46" i="47"/>
  <c r="F52" i="51"/>
  <c r="F65" i="51" s="1"/>
  <c r="F67" i="51" s="1"/>
  <c r="F121" i="51" s="1"/>
  <c r="F125" i="51" s="1"/>
  <c r="F44" i="47"/>
  <c r="F52" i="46"/>
  <c r="F65" i="46" s="1"/>
  <c r="F67" i="46" s="1"/>
  <c r="F121" i="46" s="1"/>
  <c r="F125" i="46" s="1"/>
  <c r="F44" i="52"/>
  <c r="F48" i="52"/>
  <c r="F43" i="52"/>
  <c r="F49" i="52"/>
  <c r="F47" i="52"/>
  <c r="F51" i="52"/>
  <c r="F50" i="52"/>
  <c r="F64" i="52"/>
  <c r="F46" i="52"/>
  <c r="F52" i="50"/>
  <c r="F65" i="50" s="1"/>
  <c r="F67" i="50" s="1"/>
  <c r="F106" i="50" s="1"/>
  <c r="F107" i="50" s="1"/>
  <c r="F45" i="47"/>
  <c r="F49" i="47"/>
  <c r="F51" i="47"/>
  <c r="F48" i="47"/>
  <c r="F43" i="47"/>
  <c r="F47" i="47"/>
  <c r="F52" i="54"/>
  <c r="F65" i="54" s="1"/>
  <c r="F67" i="54" s="1"/>
  <c r="F64" i="56"/>
  <c r="F49" i="56"/>
  <c r="F46" i="56"/>
  <c r="F50" i="56"/>
  <c r="F44" i="56"/>
  <c r="F43" i="56"/>
  <c r="F47" i="56"/>
  <c r="F45" i="56"/>
  <c r="F48" i="56"/>
  <c r="F51" i="56"/>
  <c r="F52" i="55"/>
  <c r="F65" i="55" s="1"/>
  <c r="F67" i="55" s="1"/>
  <c r="F52" i="48"/>
  <c r="F65" i="48" s="1"/>
  <c r="F67" i="48" s="1"/>
  <c r="E75" i="44"/>
  <c r="E77" i="44" s="1"/>
  <c r="E116" i="44"/>
  <c r="F121" i="57" l="1"/>
  <c r="F125" i="57" s="1"/>
  <c r="F52" i="52"/>
  <c r="F65" i="52" s="1"/>
  <c r="F67" i="52" s="1"/>
  <c r="F106" i="52" s="1"/>
  <c r="F107" i="52" s="1"/>
  <c r="F106" i="46"/>
  <c r="F107" i="46" s="1"/>
  <c r="F108" i="46" s="1"/>
  <c r="F106" i="51"/>
  <c r="F107" i="51" s="1"/>
  <c r="F108" i="51" s="1"/>
  <c r="F121" i="45"/>
  <c r="F125" i="45" s="1"/>
  <c r="F121" i="50"/>
  <c r="F125" i="50" s="1"/>
  <c r="F52" i="47"/>
  <c r="F65" i="47" s="1"/>
  <c r="F67" i="47" s="1"/>
  <c r="F121" i="47" s="1"/>
  <c r="F125" i="47" s="1"/>
  <c r="F52" i="56"/>
  <c r="F65" i="56" s="1"/>
  <c r="F67" i="56" s="1"/>
  <c r="F107" i="57"/>
  <c r="F108" i="57" s="1"/>
  <c r="F121" i="55"/>
  <c r="F125" i="55" s="1"/>
  <c r="F106" i="55"/>
  <c r="F107" i="55" s="1"/>
  <c r="F121" i="54"/>
  <c r="F125" i="54" s="1"/>
  <c r="F106" i="54"/>
  <c r="F107" i="54" s="1"/>
  <c r="F108" i="50"/>
  <c r="F121" i="49"/>
  <c r="F125" i="49" s="1"/>
  <c r="F106" i="49"/>
  <c r="F121" i="48"/>
  <c r="F125" i="48" s="1"/>
  <c r="F106" i="48"/>
  <c r="F113" i="45"/>
  <c r="F111" i="45"/>
  <c r="F112" i="45"/>
  <c r="F32" i="44"/>
  <c r="F121" i="52" l="1"/>
  <c r="F125" i="52" s="1"/>
  <c r="F106" i="47"/>
  <c r="F107" i="47" s="1"/>
  <c r="F108" i="47" s="1"/>
  <c r="F71" i="44"/>
  <c r="F115" i="45"/>
  <c r="F116" i="45" s="1"/>
  <c r="F126" i="45" s="1"/>
  <c r="F127" i="45" s="1"/>
  <c r="C131" i="45" s="1"/>
  <c r="F121" i="56"/>
  <c r="F125" i="56" s="1"/>
  <c r="F106" i="56"/>
  <c r="F107" i="56" s="1"/>
  <c r="F108" i="56" s="1"/>
  <c r="F111" i="57"/>
  <c r="F112" i="57"/>
  <c r="F113" i="57"/>
  <c r="F108" i="55"/>
  <c r="F108" i="54"/>
  <c r="F108" i="52"/>
  <c r="F111" i="51"/>
  <c r="F112" i="51"/>
  <c r="F113" i="51"/>
  <c r="F113" i="50"/>
  <c r="F111" i="50"/>
  <c r="F112" i="50"/>
  <c r="F107" i="49"/>
  <c r="F108" i="49" s="1"/>
  <c r="F107" i="48"/>
  <c r="F108" i="48" s="1"/>
  <c r="F111" i="46"/>
  <c r="F112" i="46"/>
  <c r="F113" i="46"/>
  <c r="F120" i="44"/>
  <c r="F37" i="44"/>
  <c r="F83" i="44"/>
  <c r="F89" i="44"/>
  <c r="F90" i="44" s="1"/>
  <c r="F94" i="44" s="1"/>
  <c r="F85" i="44"/>
  <c r="F75" i="44"/>
  <c r="F76" i="44"/>
  <c r="F84" i="44"/>
  <c r="F72" i="44"/>
  <c r="F82" i="44"/>
  <c r="F73" i="44"/>
  <c r="F36" i="44"/>
  <c r="F74" i="44"/>
  <c r="F81" i="44"/>
  <c r="F112" i="47" l="1"/>
  <c r="F111" i="47"/>
  <c r="F113" i="47"/>
  <c r="E131" i="45"/>
  <c r="G131" i="45" s="1"/>
  <c r="G132" i="45" s="1"/>
  <c r="G133" i="45" s="1"/>
  <c r="D19" i="40"/>
  <c r="F19" i="40" s="1"/>
  <c r="G19" i="40" s="1"/>
  <c r="H19" i="40" s="1"/>
  <c r="F112" i="56"/>
  <c r="F111" i="56"/>
  <c r="F113" i="56"/>
  <c r="F115" i="57"/>
  <c r="F116" i="57" s="1"/>
  <c r="F126" i="57" s="1"/>
  <c r="F127" i="57" s="1"/>
  <c r="C131" i="57" s="1"/>
  <c r="F112" i="55"/>
  <c r="F111" i="55"/>
  <c r="F113" i="55"/>
  <c r="F112" i="54"/>
  <c r="F113" i="54"/>
  <c r="F111" i="54"/>
  <c r="F113" i="52"/>
  <c r="F111" i="52"/>
  <c r="F112" i="52"/>
  <c r="F115" i="51"/>
  <c r="F116" i="51" s="1"/>
  <c r="F126" i="51" s="1"/>
  <c r="F127" i="51" s="1"/>
  <c r="C131" i="51" s="1"/>
  <c r="F115" i="50"/>
  <c r="F116" i="50" s="1"/>
  <c r="F126" i="50" s="1"/>
  <c r="F127" i="50" s="1"/>
  <c r="C131" i="50" s="1"/>
  <c r="F111" i="49"/>
  <c r="F113" i="49"/>
  <c r="F112" i="49"/>
  <c r="F113" i="48"/>
  <c r="F111" i="48"/>
  <c r="F112" i="48"/>
  <c r="F115" i="46"/>
  <c r="F116" i="46" s="1"/>
  <c r="F126" i="46" s="1"/>
  <c r="F127" i="46" s="1"/>
  <c r="C131" i="46" s="1"/>
  <c r="F77" i="44"/>
  <c r="F122" i="44" s="1"/>
  <c r="F86" i="44"/>
  <c r="F93" i="44" s="1"/>
  <c r="F95" i="44" s="1"/>
  <c r="F123" i="44" s="1"/>
  <c r="F38" i="44"/>
  <c r="F39" i="44" s="1"/>
  <c r="F40" i="44" s="1"/>
  <c r="F115" i="47" l="1"/>
  <c r="F116" i="47" s="1"/>
  <c r="F126" i="47" s="1"/>
  <c r="F127" i="47" s="1"/>
  <c r="C131" i="47" s="1"/>
  <c r="F64" i="44"/>
  <c r="F49" i="44"/>
  <c r="F47" i="44"/>
  <c r="F51" i="44"/>
  <c r="F45" i="44"/>
  <c r="F43" i="44"/>
  <c r="F50" i="44"/>
  <c r="F44" i="44"/>
  <c r="F46" i="44"/>
  <c r="F48" i="44"/>
  <c r="F115" i="55"/>
  <c r="F116" i="55" s="1"/>
  <c r="F126" i="55" s="1"/>
  <c r="F127" i="55" s="1"/>
  <c r="C131" i="55" s="1"/>
  <c r="E131" i="51"/>
  <c r="G131" i="51" s="1"/>
  <c r="G132" i="51" s="1"/>
  <c r="G133" i="51" s="1"/>
  <c r="D25" i="40"/>
  <c r="F25" i="40" s="1"/>
  <c r="G25" i="40" s="1"/>
  <c r="H25" i="40" s="1"/>
  <c r="E131" i="50"/>
  <c r="G131" i="50" s="1"/>
  <c r="G132" i="50" s="1"/>
  <c r="G133" i="50" s="1"/>
  <c r="D24" i="40"/>
  <c r="F24" i="40" s="1"/>
  <c r="G24" i="40" s="1"/>
  <c r="H24" i="40" s="1"/>
  <c r="E131" i="46"/>
  <c r="G131" i="46" s="1"/>
  <c r="G132" i="46" s="1"/>
  <c r="G133" i="46" s="1"/>
  <c r="D20" i="40"/>
  <c r="F20" i="40" s="1"/>
  <c r="G20" i="40" s="1"/>
  <c r="H20" i="40" s="1"/>
  <c r="F115" i="56"/>
  <c r="F116" i="56" s="1"/>
  <c r="F126" i="56" s="1"/>
  <c r="F127" i="56" s="1"/>
  <c r="C131" i="56" s="1"/>
  <c r="E131" i="57"/>
  <c r="G131" i="57" s="1"/>
  <c r="G132" i="57" s="1"/>
  <c r="G133" i="57" s="1"/>
  <c r="D31" i="40"/>
  <c r="F31" i="40" s="1"/>
  <c r="G31" i="40" s="1"/>
  <c r="H31" i="40" s="1"/>
  <c r="F115" i="54"/>
  <c r="F116" i="54" s="1"/>
  <c r="F126" i="54" s="1"/>
  <c r="F127" i="54" s="1"/>
  <c r="C131" i="54" s="1"/>
  <c r="F115" i="52"/>
  <c r="F116" i="52" s="1"/>
  <c r="F126" i="52" s="1"/>
  <c r="F127" i="52" s="1"/>
  <c r="C131" i="52" s="1"/>
  <c r="F115" i="49"/>
  <c r="F116" i="49" s="1"/>
  <c r="F126" i="49" s="1"/>
  <c r="F127" i="49" s="1"/>
  <c r="C131" i="49" s="1"/>
  <c r="F115" i="48"/>
  <c r="F116" i="48" s="1"/>
  <c r="F126" i="48" s="1"/>
  <c r="F127" i="48" s="1"/>
  <c r="C131" i="48" s="1"/>
  <c r="D22" i="40" s="1"/>
  <c r="D21" i="40" l="1"/>
  <c r="F21" i="40" s="1"/>
  <c r="G21" i="40" s="1"/>
  <c r="H21" i="40" s="1"/>
  <c r="E131" i="47"/>
  <c r="G131" i="47" s="1"/>
  <c r="G132" i="47" s="1"/>
  <c r="G133" i="47" s="1"/>
  <c r="F52" i="44"/>
  <c r="F65" i="44" s="1"/>
  <c r="F67" i="44" s="1"/>
  <c r="F121" i="44" s="1"/>
  <c r="F125" i="44" s="1"/>
  <c r="E131" i="55"/>
  <c r="G131" i="55" s="1"/>
  <c r="G132" i="55" s="1"/>
  <c r="G133" i="55" s="1"/>
  <c r="D29" i="40"/>
  <c r="F29" i="40" s="1"/>
  <c r="G29" i="40" s="1"/>
  <c r="H29" i="40" s="1"/>
  <c r="E131" i="54"/>
  <c r="G131" i="54" s="1"/>
  <c r="G132" i="54" s="1"/>
  <c r="G133" i="54" s="1"/>
  <c r="D28" i="40"/>
  <c r="F28" i="40" s="1"/>
  <c r="G28" i="40" s="1"/>
  <c r="H28" i="40" s="1"/>
  <c r="E131" i="52"/>
  <c r="G131" i="52" s="1"/>
  <c r="G132" i="52" s="1"/>
  <c r="G133" i="52" s="1"/>
  <c r="D26" i="40"/>
  <c r="F26" i="40" s="1"/>
  <c r="G26" i="40" s="1"/>
  <c r="H26" i="40" s="1"/>
  <c r="E131" i="49"/>
  <c r="G131" i="49" s="1"/>
  <c r="G132" i="49" s="1"/>
  <c r="G133" i="49" s="1"/>
  <c r="D23" i="40"/>
  <c r="F23" i="40" s="1"/>
  <c r="G23" i="40" s="1"/>
  <c r="H23" i="40" s="1"/>
  <c r="E131" i="48"/>
  <c r="G131" i="48" s="1"/>
  <c r="G132" i="48" s="1"/>
  <c r="G133" i="48" s="1"/>
  <c r="F22" i="40"/>
  <c r="G22" i="40" s="1"/>
  <c r="H22" i="40" s="1"/>
  <c r="D30" i="40"/>
  <c r="F30" i="40" s="1"/>
  <c r="G30" i="40" s="1"/>
  <c r="H30" i="40" s="1"/>
  <c r="E131" i="56"/>
  <c r="G131" i="56" s="1"/>
  <c r="G132" i="56" s="1"/>
  <c r="G133" i="56" s="1"/>
  <c r="F106" i="44" l="1"/>
  <c r="F107" i="44" s="1"/>
  <c r="F108" i="44" l="1"/>
  <c r="F111" i="44" s="1"/>
  <c r="F112" i="44" l="1"/>
  <c r="F113" i="44"/>
  <c r="F115" i="44" l="1"/>
  <c r="F116" i="44" s="1"/>
  <c r="F126" i="44" s="1"/>
  <c r="F127" i="44" s="1"/>
  <c r="C131" i="44" s="1"/>
  <c r="D18" i="40" s="1"/>
  <c r="F18" i="40" s="1"/>
  <c r="E131" i="44" l="1"/>
  <c r="G131" i="44" s="1"/>
  <c r="G132" i="44" s="1"/>
  <c r="G18" i="40"/>
  <c r="H18" i="40" s="1"/>
  <c r="F38" i="53"/>
  <c r="F39" i="53" s="1"/>
  <c r="F40" i="53" s="1"/>
  <c r="F50" i="53" l="1"/>
  <c r="F43" i="53"/>
  <c r="F48" i="53"/>
  <c r="F44" i="53"/>
  <c r="F47" i="53"/>
  <c r="F49" i="53"/>
  <c r="F45" i="53"/>
  <c r="F46" i="53"/>
  <c r="F64" i="53"/>
  <c r="F51" i="53"/>
  <c r="F52" i="53" l="1"/>
  <c r="F65" i="53" s="1"/>
  <c r="F67" i="53" s="1"/>
  <c r="F121" i="53" l="1"/>
  <c r="F125" i="53" s="1"/>
  <c r="F106" i="53"/>
  <c r="F107" i="53" l="1"/>
  <c r="F108" i="53" s="1"/>
  <c r="F111" i="53" l="1"/>
  <c r="F113" i="53"/>
  <c r="F112" i="53"/>
  <c r="F115" i="53" l="1"/>
  <c r="F116" i="53" s="1"/>
  <c r="F126" i="53" s="1"/>
  <c r="F127" i="53" s="1"/>
  <c r="C131" i="53" s="1"/>
  <c r="E131" i="53" l="1"/>
  <c r="G131" i="53" s="1"/>
  <c r="G132" i="53" s="1"/>
  <c r="G133" i="53" s="1"/>
  <c r="D27" i="40"/>
  <c r="F27" i="40" s="1"/>
  <c r="F32" i="40" l="1"/>
  <c r="G27" i="40"/>
  <c r="G32" i="40" l="1"/>
  <c r="H27" i="40"/>
  <c r="H32" i="40" s="1"/>
</calcChain>
</file>

<file path=xl/sharedStrings.xml><?xml version="1.0" encoding="utf-8"?>
<sst xmlns="http://schemas.openxmlformats.org/spreadsheetml/2006/main" count="3111" uniqueCount="231">
  <si>
    <t>A</t>
  </si>
  <si>
    <t>B</t>
  </si>
  <si>
    <t>C</t>
  </si>
  <si>
    <t>D</t>
  </si>
  <si>
    <t>Salário mínimo oficial vigente da categoria</t>
  </si>
  <si>
    <t>Composição da Remuneração</t>
  </si>
  <si>
    <t>Valor (R$)</t>
  </si>
  <si>
    <t>E</t>
  </si>
  <si>
    <t>F</t>
  </si>
  <si>
    <t>G</t>
  </si>
  <si>
    <t>H</t>
  </si>
  <si>
    <t>Benefícios Mensais e Diários</t>
  </si>
  <si>
    <t>Uniformes</t>
  </si>
  <si>
    <t>4.1</t>
  </si>
  <si>
    <t>INSS</t>
  </si>
  <si>
    <t>INCRA</t>
  </si>
  <si>
    <t>Salário educação</t>
  </si>
  <si>
    <t>FGTS</t>
  </si>
  <si>
    <t>SEBRAE</t>
  </si>
  <si>
    <t>Total</t>
  </si>
  <si>
    <t>4.2</t>
  </si>
  <si>
    <t>Provisão para Rescisão</t>
  </si>
  <si>
    <t>Custos Indiretos, Tributos e Lucro</t>
  </si>
  <si>
    <t>Custos indiretos</t>
  </si>
  <si>
    <t>Tributos</t>
  </si>
  <si>
    <t>Lucro</t>
  </si>
  <si>
    <t>Módulo 1 - Composição da Remuneração</t>
  </si>
  <si>
    <t>Módulo 2 - Encargos e Benefícios Anuais, Mensais e Diários</t>
  </si>
  <si>
    <t>2.1</t>
  </si>
  <si>
    <t>13º (décimo terceiro) Salário, Férias e Adicional de Férias</t>
  </si>
  <si>
    <t>13º (décimo terceiro) Salário</t>
  </si>
  <si>
    <t>Férias e Adicional de Férias</t>
  </si>
  <si>
    <t>2.2</t>
  </si>
  <si>
    <t>Encargos Previdenciários (GPS), Fundo de Garantia por Tempo de Serviço (FGTS) e outras contribuições.</t>
  </si>
  <si>
    <t>SENAI - SENAC</t>
  </si>
  <si>
    <t>2.3</t>
  </si>
  <si>
    <t>Assistência Médica e Familiar</t>
  </si>
  <si>
    <t>Aviso Prévio Indenizado</t>
  </si>
  <si>
    <t>Incidência do FGTS sobre o Aviso Prévio Indenizado</t>
  </si>
  <si>
    <t>Incidência de GPS, FGTS e outras contribuições sobre o Aviso Prévio Trabalhado</t>
  </si>
  <si>
    <t>Multa do FGTS e contribuição social sobre o Aviso Prévio Trabalhado</t>
  </si>
  <si>
    <t>Multa do FGTS e contribuição social sobre o Aviso Prévio Indenizado</t>
  </si>
  <si>
    <t>Aviso Prévio Trabalhado</t>
  </si>
  <si>
    <t>Módulo 3 - Provisão para Rescisão</t>
  </si>
  <si>
    <t>Módulo 4 - Custo de Reposição do Profissional Ausente</t>
  </si>
  <si>
    <t>Substituto nas Ausências Legais</t>
  </si>
  <si>
    <t>Substituto na cobertura de Ausências Legais</t>
  </si>
  <si>
    <t>Substituto na cobertura de Ausência por acidente de trabalho</t>
  </si>
  <si>
    <t>Substituto na cobertura de Outras ausências (especificar)</t>
  </si>
  <si>
    <t>Substituto na cobertura de Afastamento Maternidade</t>
  </si>
  <si>
    <t>Substituto na Intrajornada</t>
  </si>
  <si>
    <t>Substituto na cobertura de Intervalo para repouso ou alimentação</t>
  </si>
  <si>
    <t>Módulo 5 - Insumos Diversos</t>
  </si>
  <si>
    <t>Módulo 6 - Custos Indiretos, Tributos e Lucro</t>
  </si>
  <si>
    <t>Incidência do submódulo 2.2 sobre 13º Salário, férias e Adicional de Férias</t>
  </si>
  <si>
    <t>PLANILHA DE CUSTOS E FORMAÇÃO DE PREÇOS</t>
  </si>
  <si>
    <t>Percentual (%)</t>
  </si>
  <si>
    <t>Salário base</t>
  </si>
  <si>
    <t>1.1</t>
  </si>
  <si>
    <t>SESC ou SESI</t>
  </si>
  <si>
    <t>Auxílio creche</t>
  </si>
  <si>
    <t>Seguro de vida, invalidez e funeral</t>
  </si>
  <si>
    <t>Resumo do Módulo 2 - Encargos e Benefícios Anuais, Mensais e Diários</t>
  </si>
  <si>
    <t>Resumo do Módulo 4 - Custo de Reposição do Profissional Ausente</t>
  </si>
  <si>
    <t>C.1</t>
  </si>
  <si>
    <t>C.2</t>
  </si>
  <si>
    <t>C.3</t>
  </si>
  <si>
    <t>Tributos Federais (especificar)</t>
  </si>
  <si>
    <t>Tributos Municipais  (especificar)</t>
  </si>
  <si>
    <t>Quadro-Resumo do Custo por Posto de Trabalho</t>
  </si>
  <si>
    <t>Subtotal 01 (A + B +C+ D+E)</t>
  </si>
  <si>
    <t>Subtotal 01 (A + B)</t>
  </si>
  <si>
    <t xml:space="preserve"> Subtotal 02 (Tributos)</t>
  </si>
  <si>
    <t>Subtotal 02 (A + B +C+ D+E+F)</t>
  </si>
  <si>
    <t>Subtotal</t>
  </si>
  <si>
    <t>Quadro-Resumo da composição geral custo e formação de preços</t>
  </si>
  <si>
    <t>RESULTADO CONSOLIDADO - PROPOSTA</t>
  </si>
  <si>
    <t>Substituto nas Ausências Legais (exceto férias)</t>
  </si>
  <si>
    <t>ANEXO I</t>
  </si>
  <si>
    <t>Substituto na cobertura de Licença Paternidade</t>
  </si>
  <si>
    <t>Módulos de custos e composição de preço</t>
  </si>
  <si>
    <t>Resumo do custo por categoria profissional/posto de trabalho</t>
  </si>
  <si>
    <t>Adicional de Insalubridade</t>
  </si>
  <si>
    <t>RAT</t>
  </si>
  <si>
    <t>FAT</t>
  </si>
  <si>
    <t>PIS</t>
  </si>
  <si>
    <t>COFINS</t>
  </si>
  <si>
    <t>Outros Tributos  (especificar)</t>
  </si>
  <si>
    <t>C.4</t>
  </si>
  <si>
    <t>ISS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</si>
  <si>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</si>
  <si>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</si>
  <si>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</si>
  <si>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</si>
  <si>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</si>
  <si>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</si>
  <si>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          (F) = (D x E)</t>
  </si>
  <si>
    <t>Valor mensal dos serviços</t>
  </si>
  <si>
    <t>Auxílio-Refeição/Alimentação</t>
  </si>
  <si>
    <t>Módulo 4 - Custo de Reposição do Profissional Ausente (exceto férias)</t>
  </si>
  <si>
    <t>Valor da Proposta para X (nº de anos por extenso) anos de vigência contratual</t>
  </si>
  <si>
    <t>Valor Proposto por Empregado</t>
  </si>
  <si>
    <t>1.</t>
  </si>
  <si>
    <t>Qtde dias</t>
  </si>
  <si>
    <t>Valor Unit.</t>
  </si>
  <si>
    <t>Insumos Diversos (Custo mensal por empregado)</t>
  </si>
  <si>
    <t xml:space="preserve">Processo n° </t>
  </si>
  <si>
    <t xml:space="preserve">Pregão Eletrônico nº </t>
  </si>
  <si>
    <t>Seguro Acidente do Trabalho - SAT (RAT x FAT)</t>
  </si>
  <si>
    <t>Sal. Mínimo</t>
  </si>
  <si>
    <t>Valor anual dos serviços</t>
  </si>
  <si>
    <t>Transporte (dias*2*R$)-(sal.base*6%)</t>
  </si>
  <si>
    <t xml:space="preserve">Qtde. de Profissionais por Posto </t>
  </si>
  <si>
    <t>Data de apresentação da proposta (DD/MM/AA)</t>
  </si>
  <si>
    <t>Descrição do Serviço</t>
  </si>
  <si>
    <t>Nº de meses da execução contratual</t>
  </si>
  <si>
    <t>12 meses</t>
  </si>
  <si>
    <t>Equipamentos</t>
  </si>
  <si>
    <t>Exames - PPRA - PCMSO</t>
  </si>
  <si>
    <t xml:space="preserve">Valor Mensal do Serviço           </t>
  </si>
  <si>
    <t xml:space="preserve">Valor Global  </t>
  </si>
  <si>
    <t>Hora extra 50% - sábados</t>
  </si>
  <si>
    <t>Hora extra 100% - feriados</t>
  </si>
  <si>
    <t>Hora extra 100% - domingos</t>
  </si>
  <si>
    <t>Cobertura de folga - 1 domingo mês</t>
  </si>
  <si>
    <t>Cesta básica</t>
  </si>
  <si>
    <t>Materiais</t>
  </si>
  <si>
    <t>contratação de serviços continuados de asseio, limpeza,
conservação e higienização, jardinagem, bombeiro hidráulico, eletricista, recepção, auxiliar
de apoio administrativo, operador de reprografia e copeiragem, compreendendo mão de
obra, materiais, utensílios e equipamentos, conforme condições, quantidades e exigências
estabelecidas neste Edital e seus anexos</t>
  </si>
  <si>
    <t xml:space="preserve">Identificação do(s) Posto(s) de Trabalho </t>
  </si>
  <si>
    <t>Categoria profissional</t>
  </si>
  <si>
    <t>Jornada (30H/44H/12x36)</t>
  </si>
  <si>
    <t>Quantidade de profissionais por posto</t>
  </si>
  <si>
    <t>Quantidade de postos</t>
  </si>
  <si>
    <t>Dados complementares para composição dos custos referentes à mão de obra</t>
  </si>
  <si>
    <t>Tipo de serviço/jornada (mesmo serviço com características distintas)</t>
  </si>
  <si>
    <t>Classificação Brasileira de Ocupações (CBO)</t>
  </si>
  <si>
    <t>Data base da categoria (dia/mês/ano)</t>
  </si>
  <si>
    <t>Sindicato</t>
  </si>
  <si>
    <t>CCT/ACT (ano/ano)</t>
  </si>
  <si>
    <t>Regime Tributário do proponente</t>
  </si>
  <si>
    <t>Lucro Presumido</t>
  </si>
  <si>
    <t>Eletricista</t>
  </si>
  <si>
    <t>Bombeiro hidráulico</t>
  </si>
  <si>
    <t>Auxiliar de Serviços Gerais</t>
  </si>
  <si>
    <t>Carregador</t>
  </si>
  <si>
    <t>Jardineiro</t>
  </si>
  <si>
    <t>Copeira</t>
  </si>
  <si>
    <t>Recepcionista</t>
  </si>
  <si>
    <t>Recepcionista 12 x 36 diurno</t>
  </si>
  <si>
    <t>Recepcionista 12 x 36 noturno</t>
  </si>
  <si>
    <t>Encarregado</t>
  </si>
  <si>
    <t>Auxiliar de apoio administrativo</t>
  </si>
  <si>
    <t>Operador de reprografia</t>
  </si>
  <si>
    <t>Auxiliar de Serviços Gerais - Bacabal</t>
  </si>
  <si>
    <t>Recepcionista - Bacabal</t>
  </si>
  <si>
    <t>Valores Totais - Mensal e Global</t>
  </si>
  <si>
    <t>12 x 36</t>
  </si>
  <si>
    <t>Apoio Administrativo</t>
  </si>
  <si>
    <t>Operador de Reprografia</t>
  </si>
  <si>
    <t>SEAC / MA</t>
  </si>
  <si>
    <t>01 de Janeiro</t>
  </si>
  <si>
    <t>Adicional noturno</t>
  </si>
  <si>
    <t>MA000102/2024</t>
  </si>
  <si>
    <t>01 de Novembro</t>
  </si>
  <si>
    <t>Adicional de Periculosidade</t>
  </si>
  <si>
    <t>MA000125/2024</t>
  </si>
  <si>
    <t>MA000067/2024</t>
  </si>
  <si>
    <t>DIARIAS FIXAS VALOR GLOBAL 5 ANOS</t>
  </si>
  <si>
    <t>VALOR GLOBAL 5 ANOS / COM DIARIAS</t>
  </si>
  <si>
    <t>Nº</t>
  </si>
  <si>
    <t>MATERIAL</t>
  </si>
  <si>
    <t xml:space="preserve">UNIDADE </t>
  </si>
  <si>
    <t>PREÇO UNITÁRIO</t>
  </si>
  <si>
    <t>TOTAL</t>
  </si>
  <si>
    <t>ÁGUA SANITÁRIA DE 1ª QUALIDADE</t>
  </si>
  <si>
    <t>UNIDADE</t>
  </si>
  <si>
    <t>ÁLCOOL ETÍLICO HIDRATADO,</t>
  </si>
  <si>
    <t>ESPONJA DUPLA FACE</t>
  </si>
  <si>
    <t>PACOTE</t>
  </si>
  <si>
    <t>LUSTRA MÓVEIS</t>
  </si>
  <si>
    <t>PANO DE CHÃO ALVEJADO</t>
  </si>
  <si>
    <t>SABÃO EM PÓ</t>
  </si>
  <si>
    <t>TOTAL GERAL</t>
  </si>
  <si>
    <t>ALCOOL EM GEL</t>
  </si>
  <si>
    <t>AROMATIZANTE</t>
  </si>
  <si>
    <t>ACIDO MURIATICO</t>
  </si>
  <si>
    <t>DESINFETANTE (PASTILHA)</t>
  </si>
  <si>
    <t>DETERGENTE LIQUIDO</t>
  </si>
  <si>
    <t>DESINFETANTE AROMATIZANTE</t>
  </si>
  <si>
    <t>FLANELA P/ LIMPEZA</t>
  </si>
  <si>
    <t>INSETICIDA SPRAY</t>
  </si>
  <si>
    <t>LÃ DE AÇO FINA</t>
  </si>
  <si>
    <t>LIMPADOR MULTIUSO</t>
  </si>
  <si>
    <t>LIMPA VIDRO</t>
  </si>
  <si>
    <t>SACO DE LIXO 30 L</t>
  </si>
  <si>
    <t>SACO DE LIXO 60 L</t>
  </si>
  <si>
    <t>SACO DE LIXO 100 L</t>
  </si>
  <si>
    <t>SABÃO EM BARRA 200GR</t>
  </si>
  <si>
    <t>SODA CAUSTICA</t>
  </si>
  <si>
    <t xml:space="preserve">                                        PRESTAÇÃO DE SERVIÇOS DE LIMPEZA (ASG)</t>
  </si>
  <si>
    <t xml:space="preserve">                    PRESTAÇÃO DE SERVIÇOS DE EQUIPAMENTO E UTENSILIO</t>
  </si>
  <si>
    <t>BALDE 18L</t>
  </si>
  <si>
    <t>BALDE 13L</t>
  </si>
  <si>
    <t>ESCADA 7 DEGRAUS</t>
  </si>
  <si>
    <t>ESCOVA COM CERDAS</t>
  </si>
  <si>
    <t>ESCOVA PARA VASO</t>
  </si>
  <si>
    <t>ESPATULA PEQUENA</t>
  </si>
  <si>
    <t>PANO MULTIUSO TECIDO</t>
  </si>
  <si>
    <t>DESENTUPIDOR MANUAL PIA</t>
  </si>
  <si>
    <t>DESUNTUPIDOR SANITARIO</t>
  </si>
  <si>
    <t>REFIL MOP UMIDO</t>
  </si>
  <si>
    <t>CABO MOP 60CM</t>
  </si>
  <si>
    <t>ARMAÇÃO MOP PÓ 60 CM</t>
  </si>
  <si>
    <t>RODO DE 30 CM C/ CABO</t>
  </si>
  <si>
    <t>RODO DE 60 CM C/ CABO</t>
  </si>
  <si>
    <t>VASSOURA DE PIAÇAVA</t>
  </si>
  <si>
    <t>VASSOURA DE PELO 30CM</t>
  </si>
  <si>
    <t>VASSOURA DE PELO 60CM</t>
  </si>
  <si>
    <t>ESFREGÃO COM CABO</t>
  </si>
  <si>
    <t>MANGUEIRA 3/4 50MTS</t>
  </si>
  <si>
    <t>LUVA MULTIUSO</t>
  </si>
  <si>
    <t>MASCARA</t>
  </si>
  <si>
    <t>PÁ DE LIXO</t>
  </si>
  <si>
    <t>PLACA SINALIZADORA</t>
  </si>
  <si>
    <t>DISCO P/ ENCERADEIRA</t>
  </si>
  <si>
    <t>ENXADA</t>
  </si>
  <si>
    <t>PÁ DE BICO</t>
  </si>
  <si>
    <t>FACÃO</t>
  </si>
  <si>
    <t>TESOURA P/ PODA</t>
  </si>
  <si>
    <t>AVENTAL E TOUCA</t>
  </si>
  <si>
    <t>CORTADOR DE 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</si>
</sst>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_-[$R$-416]\ * #,##0.00_-;\-[$R$-416]\ * #,##0.00_-;_-[$R$-416]\ * &quot;-&quot;??_-;_-@_-"/>
    <numFmt numFmtId="168" formatCode="[$R$-416]\ #,##0.00;[Red]\-[$R$-416]\ #,##0.00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sz val="5"/>
      <name val="Calibri"/>
      <family val="2"/>
      <scheme val="minor"/>
    </font>
    <font>
      <sz val="5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color rgb="FF00000A"/>
      <name val="Times New Roman"/>
      <family val="1"/>
    </font>
    <font>
      <sz val="1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CCCC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42"/>
      </patternFill>
    </fill>
    <fill>
      <patternFill patternType="solid">
        <fgColor theme="0"/>
        <bgColor rgb="FFEDEDED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</cellStyleXfs>
  <cellXfs count="272">
    <xf numFmtId="0" fontId="0" fillId="0" borderId="0" xfId="0"/>
    <xf numFmtId="0" fontId="5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10" fontId="6" fillId="0" borderId="2" xfId="0" applyNumberFormat="1" applyFont="1" applyBorder="1" applyAlignment="1">
      <alignment horizontal="center" vertical="center" wrapText="1"/>
    </xf>
    <xf numFmtId="10" fontId="6" fillId="0" borderId="2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0" fontId="5" fillId="2" borderId="0" xfId="0" applyNumberFormat="1" applyFont="1" applyFill="1" applyAlignment="1">
      <alignment horizontal="center" vertical="center" wrapText="1"/>
    </xf>
    <xf numFmtId="43" fontId="5" fillId="2" borderId="0" xfId="3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vertical="center"/>
    </xf>
    <xf numFmtId="44" fontId="6" fillId="0" borderId="10" xfId="1" applyFont="1" applyFill="1" applyBorder="1" applyAlignment="1" applyProtection="1">
      <alignment horizontal="center" vertical="center"/>
      <protection locked="0"/>
    </xf>
    <xf numFmtId="44" fontId="6" fillId="0" borderId="10" xfId="1" applyFont="1" applyFill="1" applyBorder="1" applyAlignment="1" applyProtection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 wrapText="1"/>
      <protection locked="0"/>
    </xf>
    <xf numFmtId="10" fontId="5" fillId="3" borderId="12" xfId="0" applyNumberFormat="1" applyFont="1" applyFill="1" applyBorder="1" applyAlignment="1">
      <alignment horizontal="center" vertical="center" wrapText="1"/>
    </xf>
    <xf numFmtId="44" fontId="5" fillId="3" borderId="10" xfId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164" fontId="6" fillId="0" borderId="10" xfId="1" applyNumberFormat="1" applyFont="1" applyFill="1" applyBorder="1" applyAlignment="1">
      <alignment vertical="center" wrapText="1"/>
    </xf>
    <xf numFmtId="43" fontId="5" fillId="3" borderId="13" xfId="0" applyNumberFormat="1" applyFont="1" applyFill="1" applyBorder="1" applyAlignment="1">
      <alignment vertical="center" wrapText="1"/>
    </xf>
    <xf numFmtId="44" fontId="6" fillId="0" borderId="10" xfId="1" applyFont="1" applyFill="1" applyBorder="1" applyAlignment="1">
      <alignment horizontal="center" vertical="center" wrapText="1"/>
    </xf>
    <xf numFmtId="44" fontId="5" fillId="3" borderId="13" xfId="1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/>
    </xf>
    <xf numFmtId="44" fontId="6" fillId="0" borderId="10" xfId="1" applyFont="1" applyFill="1" applyBorder="1" applyAlignment="1">
      <alignment vertical="center" wrapText="1"/>
    </xf>
    <xf numFmtId="44" fontId="5" fillId="3" borderId="13" xfId="1" applyFont="1" applyFill="1" applyBorder="1" applyAlignment="1">
      <alignment vertical="center" wrapText="1"/>
    </xf>
    <xf numFmtId="44" fontId="6" fillId="3" borderId="10" xfId="1" applyFont="1" applyFill="1" applyBorder="1" applyAlignment="1">
      <alignment vertical="center" wrapText="1"/>
    </xf>
    <xf numFmtId="44" fontId="5" fillId="3" borderId="10" xfId="1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44" fontId="6" fillId="3" borderId="22" xfId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44" fontId="6" fillId="3" borderId="10" xfId="1" applyFont="1" applyFill="1" applyBorder="1" applyAlignment="1">
      <alignment horizontal="center" vertical="center" wrapText="1"/>
    </xf>
    <xf numFmtId="44" fontId="6" fillId="0" borderId="22" xfId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0" fontId="5" fillId="3" borderId="20" xfId="0" applyNumberFormat="1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44" fontId="5" fillId="3" borderId="33" xfId="1" applyFont="1" applyFill="1" applyBorder="1" applyAlignment="1">
      <alignment horizontal="center" vertical="center" wrapText="1"/>
    </xf>
    <xf numFmtId="44" fontId="5" fillId="3" borderId="5" xfId="1" applyFont="1" applyFill="1" applyBorder="1" applyAlignment="1">
      <alignment horizontal="center" vertical="center" wrapText="1"/>
    </xf>
    <xf numFmtId="10" fontId="6" fillId="0" borderId="31" xfId="0" applyNumberFormat="1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44" fontId="6" fillId="0" borderId="2" xfId="1" applyFont="1" applyFill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16" xfId="0" applyFont="1" applyBorder="1" applyAlignment="1">
      <alignment vertical="center"/>
    </xf>
    <xf numFmtId="8" fontId="6" fillId="0" borderId="0" xfId="0" applyNumberFormat="1" applyFont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43" fontId="5" fillId="0" borderId="0" xfId="3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8" fontId="6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/>
    <xf numFmtId="0" fontId="6" fillId="0" borderId="5" xfId="0" applyFont="1" applyBorder="1"/>
    <xf numFmtId="44" fontId="6" fillId="0" borderId="2" xfId="0" applyNumberFormat="1" applyFont="1" applyBorder="1" applyAlignment="1">
      <alignment horizontal="center"/>
    </xf>
    <xf numFmtId="0" fontId="6" fillId="0" borderId="2" xfId="1" applyNumberFormat="1" applyFont="1" applyFill="1" applyBorder="1" applyAlignment="1" applyProtection="1"/>
    <xf numFmtId="44" fontId="6" fillId="0" borderId="5" xfId="1" applyFont="1" applyFill="1" applyBorder="1" applyAlignment="1" applyProtection="1">
      <protection locked="0"/>
    </xf>
    <xf numFmtId="0" fontId="6" fillId="0" borderId="4" xfId="0" applyFont="1" applyBorder="1" applyProtection="1">
      <protection locked="0"/>
    </xf>
    <xf numFmtId="166" fontId="6" fillId="0" borderId="10" xfId="1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vertical="center"/>
    </xf>
    <xf numFmtId="166" fontId="6" fillId="0" borderId="13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9" fontId="6" fillId="0" borderId="2" xfId="2" applyFont="1" applyFill="1" applyBorder="1" applyAlignment="1" applyProtection="1">
      <alignment vertical="center" wrapText="1"/>
    </xf>
    <xf numFmtId="9" fontId="6" fillId="0" borderId="2" xfId="2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14" fillId="0" borderId="0" xfId="6" applyFont="1"/>
    <xf numFmtId="0" fontId="15" fillId="0" borderId="0" xfId="7" applyFont="1"/>
    <xf numFmtId="0" fontId="16" fillId="0" borderId="0" xfId="7" applyFont="1" applyAlignment="1">
      <alignment vertical="center"/>
    </xf>
    <xf numFmtId="0" fontId="16" fillId="0" borderId="0" xfId="7" applyFont="1"/>
    <xf numFmtId="0" fontId="8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wrapText="1"/>
    </xf>
    <xf numFmtId="0" fontId="1" fillId="0" borderId="0" xfId="8"/>
    <xf numFmtId="43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2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0" fontId="6" fillId="0" borderId="2" xfId="2" applyNumberFormat="1" applyFont="1" applyFill="1" applyBorder="1" applyAlignment="1" applyProtection="1">
      <alignment vertical="center" wrapText="1"/>
    </xf>
    <xf numFmtId="166" fontId="6" fillId="0" borderId="0" xfId="0" applyNumberFormat="1" applyFont="1" applyAlignment="1">
      <alignment vertical="center"/>
    </xf>
    <xf numFmtId="0" fontId="6" fillId="0" borderId="41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/>
    </xf>
    <xf numFmtId="43" fontId="0" fillId="0" borderId="0" xfId="0" applyNumberForma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6" fontId="6" fillId="0" borderId="0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/>
    </xf>
    <xf numFmtId="0" fontId="0" fillId="6" borderId="2" xfId="0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4" fontId="0" fillId="0" borderId="29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0" fillId="0" borderId="3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0" xfId="8" applyBorder="1" applyAlignment="1">
      <alignment horizontal="left" vertical="center" wrapText="1"/>
    </xf>
    <xf numFmtId="0" fontId="1" fillId="0" borderId="0" xfId="8" applyAlignment="1">
      <alignment horizontal="left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/>
    </xf>
    <xf numFmtId="0" fontId="5" fillId="4" borderId="2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0" fontId="6" fillId="0" borderId="29" xfId="0" applyNumberFormat="1" applyFont="1" applyBorder="1" applyAlignment="1">
      <alignment horizontal="center" vertical="center" wrapText="1"/>
    </xf>
    <xf numFmtId="10" fontId="6" fillId="0" borderId="1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166" fontId="6" fillId="0" borderId="3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 wrapText="1"/>
    </xf>
    <xf numFmtId="166" fontId="6" fillId="0" borderId="22" xfId="1" applyNumberFormat="1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left" vertical="center" wrapText="1"/>
    </xf>
    <xf numFmtId="0" fontId="5" fillId="3" borderId="42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22" xfId="0" applyNumberFormat="1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5" borderId="34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0" borderId="36" xfId="0" applyFont="1" applyBorder="1" applyAlignment="1">
      <alignment horizontal="center"/>
    </xf>
    <xf numFmtId="166" fontId="6" fillId="0" borderId="37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4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44" fontId="6" fillId="0" borderId="2" xfId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4" fontId="3" fillId="0" borderId="2" xfId="0" applyNumberFormat="1" applyFont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6" borderId="2" xfId="0" applyFill="1" applyBorder="1" applyAlignment="1">
      <alignment vertical="center" wrapText="1"/>
    </xf>
    <xf numFmtId="44" fontId="0" fillId="0" borderId="2" xfId="0" applyNumberFormat="1" applyFont="1" applyBorder="1" applyAlignment="1">
      <alignment vertical="center"/>
    </xf>
    <xf numFmtId="44" fontId="6" fillId="0" borderId="2" xfId="0" applyNumberFormat="1" applyFont="1" applyBorder="1" applyAlignment="1">
      <alignment vertical="center"/>
    </xf>
    <xf numFmtId="44" fontId="5" fillId="0" borderId="2" xfId="0" applyNumberFormat="1" applyFont="1" applyBorder="1" applyAlignment="1">
      <alignment vertical="center" wrapText="1"/>
    </xf>
    <xf numFmtId="44" fontId="3" fillId="0" borderId="2" xfId="1" applyFont="1" applyFill="1" applyBorder="1" applyAlignment="1">
      <alignment horizontal="center" vertical="center"/>
    </xf>
    <xf numFmtId="0" fontId="19" fillId="7" borderId="2" xfId="0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1" fillId="9" borderId="2" xfId="0" applyFont="1" applyFill="1" applyBorder="1" applyAlignment="1">
      <alignment vertical="center" wrapText="1"/>
    </xf>
    <xf numFmtId="0" fontId="20" fillId="9" borderId="2" xfId="0" applyFont="1" applyFill="1" applyBorder="1" applyAlignment="1">
      <alignment horizontal="center" vertical="center" wrapText="1"/>
    </xf>
    <xf numFmtId="44" fontId="2" fillId="10" borderId="2" xfId="1" applyFill="1" applyBorder="1" applyAlignment="1" applyProtection="1">
      <alignment vertical="center"/>
    </xf>
    <xf numFmtId="168" fontId="20" fillId="2" borderId="2" xfId="0" applyNumberFormat="1" applyFont="1" applyFill="1" applyBorder="1" applyAlignment="1">
      <alignment vertical="center" wrapText="1"/>
    </xf>
    <xf numFmtId="0" fontId="22" fillId="9" borderId="2" xfId="0" applyFont="1" applyFill="1" applyBorder="1" applyAlignment="1">
      <alignment horizontal="left" vertical="center" wrapText="1"/>
    </xf>
    <xf numFmtId="0" fontId="20" fillId="9" borderId="2" xfId="0" applyFont="1" applyFill="1" applyBorder="1" applyAlignment="1">
      <alignment vertical="center" wrapText="1"/>
    </xf>
    <xf numFmtId="0" fontId="21" fillId="9" borderId="2" xfId="0" applyFont="1" applyFill="1" applyBorder="1" applyAlignment="1">
      <alignment horizontal="left" vertical="center" wrapText="1"/>
    </xf>
    <xf numFmtId="0" fontId="21" fillId="9" borderId="2" xfId="0" applyFont="1" applyFill="1" applyBorder="1" applyAlignment="1">
      <alignment horizontal="center" vertical="center"/>
    </xf>
    <xf numFmtId="0" fontId="21" fillId="9" borderId="2" xfId="0" applyFont="1" applyFill="1" applyBorder="1" applyAlignment="1">
      <alignment horizontal="justify" vertical="center"/>
    </xf>
    <xf numFmtId="0" fontId="21" fillId="9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vertical="center" wrapText="1"/>
    </xf>
    <xf numFmtId="168" fontId="19" fillId="2" borderId="2" xfId="0" applyNumberFormat="1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19" fillId="7" borderId="5" xfId="0" applyFont="1" applyFill="1" applyBorder="1" applyAlignment="1">
      <alignment horizontal="center" vertical="center" wrapText="1"/>
    </xf>
  </cellXfs>
  <cellStyles count="9">
    <cellStyle name="Moeda" xfId="1" builtinId="4"/>
    <cellStyle name="Normal" xfId="0" builtinId="0"/>
    <cellStyle name="Normal 2" xfId="5" xr:uid="{00000000-0005-0000-0000-000002000000}"/>
    <cellStyle name="Normal 2 3" xfId="6" xr:uid="{00000000-0005-0000-0000-000003000000}"/>
    <cellStyle name="Normal 4" xfId="7" xr:uid="{00000000-0005-0000-0000-000004000000}"/>
    <cellStyle name="Normal 4 2" xfId="8" xr:uid="{00000000-0005-0000-0000-000005000000}"/>
    <cellStyle name="Porcentagem" xfId="2" builtinId="5"/>
    <cellStyle name="Vírgula" xfId="3" builtinId="3"/>
    <cellStyle name="Vírgula 2" xfId="4" xr:uid="{00000000-0005-0000-0000-000008000000}"/>
  </cellStyles>
  <dxfs count="0"/>
  <tableStyles count="0" defaultTableStyle="TableStyleMedium2" defaultPivotStyle="PivotStyleLight16"/>
  <colors>
    <mruColors>
      <color rgb="FFFFFF99"/>
      <color rgb="FFC28446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K41"/>
  <sheetViews>
    <sheetView showGridLines="0" tabSelected="1" zoomScale="110" zoomScaleNormal="110" workbookViewId="0">
      <selection activeCell="F35" sqref="F35"/>
    </sheetView>
  </sheetViews>
  <sheetFormatPr defaultColWidth="9.140625" defaultRowHeight="15" x14ac:dyDescent="0.25"/>
  <cols>
    <col min="1" max="1" width="4.42578125" style="6" customWidth="1"/>
    <col min="2" max="2" width="24.28515625" style="6" customWidth="1"/>
    <col min="3" max="3" width="6.85546875" style="6" customWidth="1"/>
    <col min="4" max="4" width="20.85546875" style="6" customWidth="1"/>
    <col min="5" max="5" width="21" style="6" customWidth="1"/>
    <col min="6" max="6" width="19" style="6" customWidth="1"/>
    <col min="7" max="7" width="22.7109375" style="6" customWidth="1"/>
    <col min="8" max="8" width="20" style="6" customWidth="1"/>
    <col min="9" max="16384" width="9.140625" style="6"/>
  </cols>
  <sheetData>
    <row r="1" spans="1:8" x14ac:dyDescent="0.25">
      <c r="B1" s="16"/>
      <c r="C1" s="16"/>
    </row>
    <row r="2" spans="1:8" x14ac:dyDescent="0.25">
      <c r="B2" s="16"/>
      <c r="C2" s="16"/>
    </row>
    <row r="3" spans="1:8" ht="18.75" customHeight="1" x14ac:dyDescent="0.25">
      <c r="A3" s="134" t="s">
        <v>78</v>
      </c>
      <c r="B3" s="134"/>
      <c r="C3" s="134"/>
      <c r="D3" s="134"/>
      <c r="E3" s="134"/>
      <c r="F3" s="134"/>
      <c r="G3" s="134"/>
    </row>
    <row r="4" spans="1:8" ht="15.75" customHeight="1" x14ac:dyDescent="0.25">
      <c r="A4" s="135" t="s">
        <v>55</v>
      </c>
      <c r="B4" s="135"/>
      <c r="C4" s="135"/>
      <c r="D4" s="135"/>
      <c r="E4" s="135"/>
      <c r="F4" s="135"/>
      <c r="G4" s="135"/>
    </row>
    <row r="5" spans="1:8" ht="15" customHeight="1" x14ac:dyDescent="0.25">
      <c r="A5" s="136" t="s">
        <v>76</v>
      </c>
      <c r="B5" s="136"/>
      <c r="C5" s="136"/>
      <c r="D5" s="136"/>
      <c r="E5" s="136"/>
      <c r="F5" s="136"/>
      <c r="G5" s="136"/>
    </row>
    <row r="6" spans="1:8" ht="15.75" thickBot="1" x14ac:dyDescent="0.3">
      <c r="B6" s="17"/>
      <c r="C6" s="17"/>
    </row>
    <row r="7" spans="1:8" x14ac:dyDescent="0.25">
      <c r="A7" s="147" t="s">
        <v>106</v>
      </c>
      <c r="B7" s="148"/>
      <c r="C7" s="142"/>
      <c r="D7" s="142"/>
      <c r="E7" s="143"/>
    </row>
    <row r="8" spans="1:8" x14ac:dyDescent="0.25">
      <c r="A8" s="149" t="s">
        <v>107</v>
      </c>
      <c r="B8" s="150"/>
      <c r="C8" s="144"/>
      <c r="D8" s="145"/>
      <c r="E8" s="146"/>
    </row>
    <row r="9" spans="1:8" ht="33.75" customHeight="1" x14ac:dyDescent="0.25">
      <c r="A9" s="151" t="s">
        <v>113</v>
      </c>
      <c r="B9" s="152"/>
      <c r="C9" s="139">
        <v>45408</v>
      </c>
      <c r="D9" s="140"/>
      <c r="E9" s="141"/>
    </row>
    <row r="10" spans="1:8" ht="33.75" customHeight="1" thickBot="1" x14ac:dyDescent="0.3">
      <c r="A10" s="153" t="s">
        <v>115</v>
      </c>
      <c r="B10" s="154"/>
      <c r="C10" s="155" t="s">
        <v>116</v>
      </c>
      <c r="D10" s="156"/>
      <c r="E10" s="157"/>
    </row>
    <row r="11" spans="1:8" ht="15.75" thickBot="1" x14ac:dyDescent="0.3">
      <c r="A11" s="63"/>
      <c r="B11" s="63"/>
      <c r="C11" s="63"/>
      <c r="D11" s="63"/>
    </row>
    <row r="12" spans="1:8" ht="119.45" customHeight="1" thickBot="1" x14ac:dyDescent="0.3">
      <c r="A12" s="158" t="s">
        <v>114</v>
      </c>
      <c r="B12" s="159"/>
      <c r="C12" s="160" t="s">
        <v>127</v>
      </c>
      <c r="D12" s="160"/>
      <c r="E12" s="160"/>
    </row>
    <row r="14" spans="1:8" x14ac:dyDescent="0.25">
      <c r="A14" s="3"/>
      <c r="B14" s="72"/>
      <c r="C14" s="3"/>
      <c r="D14" s="3"/>
      <c r="E14" s="3"/>
    </row>
    <row r="15" spans="1:8" x14ac:dyDescent="0.25">
      <c r="A15" s="3"/>
      <c r="B15" s="72"/>
      <c r="C15" s="3"/>
      <c r="D15" s="3"/>
      <c r="E15" s="3"/>
    </row>
    <row r="16" spans="1:8" ht="22.5" customHeight="1" x14ac:dyDescent="0.25">
      <c r="A16" s="237" t="s">
        <v>75</v>
      </c>
      <c r="B16" s="237"/>
      <c r="C16" s="237"/>
      <c r="D16" s="237"/>
      <c r="E16" s="237"/>
      <c r="F16" s="237"/>
      <c r="G16" s="237"/>
      <c r="H16" s="244"/>
    </row>
    <row r="17" spans="1:9" ht="40.5" customHeight="1" x14ac:dyDescent="0.25">
      <c r="A17" s="238" t="s">
        <v>0</v>
      </c>
      <c r="B17" s="239" t="s">
        <v>81</v>
      </c>
      <c r="C17" s="239"/>
      <c r="D17" s="59" t="s">
        <v>101</v>
      </c>
      <c r="E17" s="132" t="s">
        <v>112</v>
      </c>
      <c r="F17" s="132" t="s">
        <v>119</v>
      </c>
      <c r="G17" s="132" t="s">
        <v>120</v>
      </c>
      <c r="H17" s="245" t="s">
        <v>168</v>
      </c>
      <c r="I17" s="16"/>
    </row>
    <row r="18" spans="1:9" ht="35.1" customHeight="1" x14ac:dyDescent="0.25">
      <c r="A18" s="15">
        <v>1</v>
      </c>
      <c r="B18" s="190" t="s">
        <v>141</v>
      </c>
      <c r="C18" s="190"/>
      <c r="D18" s="240">
        <f>eletricista!C131</f>
        <v>5587.83</v>
      </c>
      <c r="E18" s="241">
        <v>6</v>
      </c>
      <c r="F18" s="240">
        <f>D18*E18</f>
        <v>33526.979999999996</v>
      </c>
      <c r="G18" s="246">
        <f>F18*12</f>
        <v>402323.75999999995</v>
      </c>
      <c r="H18" s="246">
        <f>G18*5+711810</f>
        <v>2723428.8</v>
      </c>
    </row>
    <row r="19" spans="1:9" ht="35.1" customHeight="1" x14ac:dyDescent="0.25">
      <c r="A19" s="15">
        <v>2</v>
      </c>
      <c r="B19" s="190" t="s">
        <v>142</v>
      </c>
      <c r="C19" s="190"/>
      <c r="D19" s="240">
        <f>'bomb hid'!C131</f>
        <v>4395.83</v>
      </c>
      <c r="E19" s="241">
        <v>1</v>
      </c>
      <c r="F19" s="240">
        <f t="shared" ref="F19:F31" si="0">D19*E19</f>
        <v>4395.83</v>
      </c>
      <c r="G19" s="246">
        <f t="shared" ref="G19:G31" si="1">F19*12</f>
        <v>52749.96</v>
      </c>
      <c r="H19" s="246">
        <f t="shared" ref="H19:H31" si="2">G19*5</f>
        <v>263749.8</v>
      </c>
    </row>
    <row r="20" spans="1:9" ht="35.1" customHeight="1" x14ac:dyDescent="0.25">
      <c r="A20" s="15">
        <v>3</v>
      </c>
      <c r="B20" s="190" t="s">
        <v>143</v>
      </c>
      <c r="C20" s="190"/>
      <c r="D20" s="240">
        <f>asg!C131</f>
        <v>3552.4</v>
      </c>
      <c r="E20" s="241">
        <v>70</v>
      </c>
      <c r="F20" s="240">
        <f t="shared" si="0"/>
        <v>248668</v>
      </c>
      <c r="G20" s="246">
        <f t="shared" si="1"/>
        <v>2984016</v>
      </c>
      <c r="H20" s="246">
        <f t="shared" si="2"/>
        <v>14920080</v>
      </c>
    </row>
    <row r="21" spans="1:9" ht="35.1" customHeight="1" x14ac:dyDescent="0.25">
      <c r="A21" s="15">
        <v>4</v>
      </c>
      <c r="B21" s="190" t="s">
        <v>144</v>
      </c>
      <c r="C21" s="190"/>
      <c r="D21" s="240">
        <f>carregador!C131</f>
        <v>3387.38</v>
      </c>
      <c r="E21" s="241">
        <v>3</v>
      </c>
      <c r="F21" s="240">
        <f t="shared" si="0"/>
        <v>10162.14</v>
      </c>
      <c r="G21" s="246">
        <f t="shared" si="1"/>
        <v>121945.68</v>
      </c>
      <c r="H21" s="246">
        <f t="shared" si="2"/>
        <v>609728.39999999991</v>
      </c>
    </row>
    <row r="22" spans="1:9" ht="35.1" customHeight="1" x14ac:dyDescent="0.25">
      <c r="A22" s="15">
        <v>5</v>
      </c>
      <c r="B22" s="190" t="s">
        <v>145</v>
      </c>
      <c r="C22" s="190"/>
      <c r="D22" s="240">
        <f>jard!C131</f>
        <v>3539.87</v>
      </c>
      <c r="E22" s="241">
        <v>3</v>
      </c>
      <c r="F22" s="240">
        <f t="shared" si="0"/>
        <v>10619.61</v>
      </c>
      <c r="G22" s="246">
        <f t="shared" si="1"/>
        <v>127435.32</v>
      </c>
      <c r="H22" s="246">
        <f t="shared" si="2"/>
        <v>637176.60000000009</v>
      </c>
    </row>
    <row r="23" spans="1:9" ht="35.1" customHeight="1" x14ac:dyDescent="0.25">
      <c r="A23" s="15">
        <v>6</v>
      </c>
      <c r="B23" s="190" t="s">
        <v>146</v>
      </c>
      <c r="C23" s="190"/>
      <c r="D23" s="240">
        <f>copa!C131</f>
        <v>3387.38</v>
      </c>
      <c r="E23" s="241">
        <v>15</v>
      </c>
      <c r="F23" s="240">
        <f t="shared" si="0"/>
        <v>50810.700000000004</v>
      </c>
      <c r="G23" s="246">
        <f t="shared" si="1"/>
        <v>609728.4</v>
      </c>
      <c r="H23" s="246">
        <f t="shared" si="2"/>
        <v>3048642</v>
      </c>
    </row>
    <row r="24" spans="1:9" ht="35.1" customHeight="1" x14ac:dyDescent="0.25">
      <c r="A24" s="15">
        <v>7</v>
      </c>
      <c r="B24" s="190" t="s">
        <v>147</v>
      </c>
      <c r="C24" s="190"/>
      <c r="D24" s="240">
        <f>rec!C131</f>
        <v>3902.38</v>
      </c>
      <c r="E24" s="241">
        <v>17</v>
      </c>
      <c r="F24" s="240">
        <f t="shared" si="0"/>
        <v>66340.460000000006</v>
      </c>
      <c r="G24" s="246">
        <f t="shared" si="1"/>
        <v>796085.52</v>
      </c>
      <c r="H24" s="246">
        <f t="shared" si="2"/>
        <v>3980427.6</v>
      </c>
    </row>
    <row r="25" spans="1:9" ht="35.1" customHeight="1" x14ac:dyDescent="0.25">
      <c r="A25" s="15">
        <v>8</v>
      </c>
      <c r="B25" s="190" t="s">
        <v>148</v>
      </c>
      <c r="C25" s="190"/>
      <c r="D25" s="240">
        <f>'rec 12x36 D'!C131</f>
        <v>3902.38</v>
      </c>
      <c r="E25" s="241">
        <v>2</v>
      </c>
      <c r="F25" s="240">
        <f t="shared" si="0"/>
        <v>7804.76</v>
      </c>
      <c r="G25" s="247">
        <f t="shared" si="1"/>
        <v>93657.12</v>
      </c>
      <c r="H25" s="246">
        <f t="shared" si="2"/>
        <v>468285.6</v>
      </c>
    </row>
    <row r="26" spans="1:9" ht="35.1" customHeight="1" x14ac:dyDescent="0.25">
      <c r="A26" s="15">
        <v>9</v>
      </c>
      <c r="B26" s="190" t="s">
        <v>149</v>
      </c>
      <c r="C26" s="190"/>
      <c r="D26" s="240">
        <f>'rec 12x36 N'!C131</f>
        <v>4490.4799999999996</v>
      </c>
      <c r="E26" s="241">
        <v>2</v>
      </c>
      <c r="F26" s="240">
        <f t="shared" si="0"/>
        <v>8980.9599999999991</v>
      </c>
      <c r="G26" s="247">
        <f t="shared" si="1"/>
        <v>107771.51999999999</v>
      </c>
      <c r="H26" s="246">
        <f t="shared" si="2"/>
        <v>538857.6</v>
      </c>
    </row>
    <row r="27" spans="1:9" ht="35.1" customHeight="1" x14ac:dyDescent="0.25">
      <c r="A27" s="15">
        <v>10</v>
      </c>
      <c r="B27" s="190" t="s">
        <v>150</v>
      </c>
      <c r="C27" s="190"/>
      <c r="D27" s="240">
        <f>enc!C131</f>
        <v>4601.6000000000004</v>
      </c>
      <c r="E27" s="241">
        <v>3</v>
      </c>
      <c r="F27" s="240">
        <f t="shared" si="0"/>
        <v>13804.800000000001</v>
      </c>
      <c r="G27" s="246">
        <f t="shared" si="1"/>
        <v>165657.60000000001</v>
      </c>
      <c r="H27" s="246">
        <f t="shared" si="2"/>
        <v>828288</v>
      </c>
    </row>
    <row r="28" spans="1:9" ht="35.1" customHeight="1" x14ac:dyDescent="0.25">
      <c r="A28" s="15">
        <v>11</v>
      </c>
      <c r="B28" s="190" t="s">
        <v>151</v>
      </c>
      <c r="C28" s="190"/>
      <c r="D28" s="240">
        <f>'aux apoio adm'!C131</f>
        <v>5276.63</v>
      </c>
      <c r="E28" s="241">
        <v>80</v>
      </c>
      <c r="F28" s="240">
        <f t="shared" si="0"/>
        <v>422130.4</v>
      </c>
      <c r="G28" s="246">
        <f t="shared" si="1"/>
        <v>5065564.8000000007</v>
      </c>
      <c r="H28" s="246">
        <f>G28*5</f>
        <v>25327824.000000004</v>
      </c>
    </row>
    <row r="29" spans="1:9" ht="35.1" customHeight="1" x14ac:dyDescent="0.25">
      <c r="A29" s="15">
        <v>12</v>
      </c>
      <c r="B29" s="190" t="s">
        <v>152</v>
      </c>
      <c r="C29" s="190"/>
      <c r="D29" s="240">
        <f>'op repro'!C131</f>
        <v>3811.4</v>
      </c>
      <c r="E29" s="241">
        <v>3</v>
      </c>
      <c r="F29" s="240">
        <f t="shared" si="0"/>
        <v>11434.2</v>
      </c>
      <c r="G29" s="246">
        <f t="shared" si="1"/>
        <v>137210.40000000002</v>
      </c>
      <c r="H29" s="246">
        <f t="shared" si="2"/>
        <v>686052.00000000012</v>
      </c>
    </row>
    <row r="30" spans="1:9" ht="35.1" customHeight="1" x14ac:dyDescent="0.25">
      <c r="A30" s="15">
        <v>13</v>
      </c>
      <c r="B30" s="190" t="s">
        <v>153</v>
      </c>
      <c r="C30" s="190"/>
      <c r="D30" s="240">
        <f>'asg baca'!C131</f>
        <v>3542.82</v>
      </c>
      <c r="E30" s="241">
        <v>2</v>
      </c>
      <c r="F30" s="240">
        <f t="shared" si="0"/>
        <v>7085.64</v>
      </c>
      <c r="G30" s="246">
        <f t="shared" si="1"/>
        <v>85027.680000000008</v>
      </c>
      <c r="H30" s="246">
        <f t="shared" si="2"/>
        <v>425138.4</v>
      </c>
    </row>
    <row r="31" spans="1:9" ht="38.25" customHeight="1" x14ac:dyDescent="0.25">
      <c r="A31" s="15">
        <v>14</v>
      </c>
      <c r="B31" s="190" t="s">
        <v>154</v>
      </c>
      <c r="C31" s="190"/>
      <c r="D31" s="240">
        <f>'rec baca'!C131</f>
        <v>3998.48</v>
      </c>
      <c r="E31" s="241">
        <v>1</v>
      </c>
      <c r="F31" s="240">
        <f t="shared" si="0"/>
        <v>3998.48</v>
      </c>
      <c r="G31" s="246">
        <f t="shared" si="1"/>
        <v>47981.760000000002</v>
      </c>
      <c r="H31" s="246">
        <f t="shared" si="2"/>
        <v>239908.80000000002</v>
      </c>
    </row>
    <row r="32" spans="1:9" ht="39.75" customHeight="1" x14ac:dyDescent="0.25">
      <c r="A32" s="242" t="s">
        <v>155</v>
      </c>
      <c r="B32" s="242"/>
      <c r="C32" s="242"/>
      <c r="D32" s="242"/>
      <c r="E32" s="242"/>
      <c r="F32" s="248">
        <f>SUM(F18:F31)</f>
        <v>899762.96000000008</v>
      </c>
      <c r="G32" s="249">
        <f>SUM(G18:G31)</f>
        <v>10797155.52</v>
      </c>
      <c r="H32" s="243">
        <f>H31+H28+H30+H27+H26+H25+H24+H23+H21+H20+H22+H19+H18+H29</f>
        <v>54697587.600000001</v>
      </c>
    </row>
    <row r="33" spans="1:11" s="19" customFormat="1" x14ac:dyDescent="0.25">
      <c r="A33" s="11"/>
      <c r="B33" s="7"/>
      <c r="C33" s="7"/>
      <c r="D33" s="10"/>
      <c r="E33" s="21"/>
      <c r="F33" s="6"/>
      <c r="G33" s="6"/>
      <c r="H33" s="6"/>
      <c r="I33" s="6"/>
      <c r="J33" s="6"/>
      <c r="K33" s="6"/>
    </row>
    <row r="34" spans="1:11" x14ac:dyDescent="0.25">
      <c r="A34" s="161"/>
      <c r="B34" s="161"/>
      <c r="C34" s="161"/>
      <c r="D34" s="109"/>
    </row>
    <row r="36" spans="1:11" x14ac:dyDescent="0.25">
      <c r="B36" s="46"/>
      <c r="C36" s="114"/>
    </row>
    <row r="37" spans="1:11" ht="15.75" x14ac:dyDescent="0.25">
      <c r="A37" s="110"/>
      <c r="B37" s="43"/>
      <c r="C37" s="46"/>
    </row>
    <row r="38" spans="1:11" ht="15.75" x14ac:dyDescent="0.25">
      <c r="A38" s="110"/>
      <c r="C38" s="43"/>
    </row>
    <row r="39" spans="1:11" x14ac:dyDescent="0.2">
      <c r="A39" s="111"/>
    </row>
    <row r="40" spans="1:11" x14ac:dyDescent="0.25">
      <c r="A40" s="112"/>
    </row>
    <row r="41" spans="1:11" x14ac:dyDescent="0.2">
      <c r="A41" s="113"/>
    </row>
  </sheetData>
  <mergeCells count="31">
    <mergeCell ref="C12:E12"/>
    <mergeCell ref="B17:C17"/>
    <mergeCell ref="A16:G16"/>
    <mergeCell ref="B24:C24"/>
    <mergeCell ref="A34:C34"/>
    <mergeCell ref="B18:C18"/>
    <mergeCell ref="B19:C19"/>
    <mergeCell ref="B20:C20"/>
    <mergeCell ref="B21:C21"/>
    <mergeCell ref="B22:C22"/>
    <mergeCell ref="B23:C23"/>
    <mergeCell ref="B25:C25"/>
    <mergeCell ref="B26:C26"/>
    <mergeCell ref="B27:C27"/>
    <mergeCell ref="B28:C28"/>
    <mergeCell ref="A3:G3"/>
    <mergeCell ref="A4:G4"/>
    <mergeCell ref="A5:G5"/>
    <mergeCell ref="A32:E32"/>
    <mergeCell ref="B29:C29"/>
    <mergeCell ref="B30:C30"/>
    <mergeCell ref="B31:C31"/>
    <mergeCell ref="C9:E9"/>
    <mergeCell ref="C7:E7"/>
    <mergeCell ref="C8:E8"/>
    <mergeCell ref="A7:B7"/>
    <mergeCell ref="A8:B8"/>
    <mergeCell ref="A9:B9"/>
    <mergeCell ref="A10:B10"/>
    <mergeCell ref="C10:E10"/>
    <mergeCell ref="A12:B12"/>
  </mergeCells>
  <printOptions horizontalCentered="1"/>
  <pageMargins left="1.1023622047244095" right="0.51181102362204722" top="1.1811023622047243" bottom="0.78740157480314965" header="0.31496062992125984" footer="0.31496062992125984"/>
  <pageSetup paperSize="9" scale="62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S147"/>
  <sheetViews>
    <sheetView showGridLines="0" topLeftCell="A94" zoomScaleNormal="100" workbookViewId="0">
      <selection activeCell="F100" sqref="F100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147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 t="s">
        <v>156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2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1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147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1709.16</v>
      </c>
      <c r="D18" s="192"/>
      <c r="E18" s="192"/>
      <c r="F18" s="193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162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1709.16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>
        <v>0</v>
      </c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142.37302800000001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206.80835999999999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349.18138799999997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349.18138799999997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411.66827760000001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51.458534700000001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30.875120819999996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30.875120819999996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20.583413879999998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12.350048328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4.1166827759999993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164.66731103999999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726.59450996399983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73.850400000000008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64.94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635.6404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349.18138799999997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726.59450996399983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635.6404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1711.4162979639998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7.1784720000000002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0.57427775999999997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34.183199999999999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7.5203040000000012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2.6546673120000004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34.183199999999999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86.294121071999996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15.895187999999999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0.68366400000000005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3.9310680000000002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2.7346560000000002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4.9565640000000002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28.201139999999999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28.201139999999999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28.201139999999999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0</v>
      </c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2.5000000000000001E-3</v>
      </c>
      <c r="F106" s="34">
        <f>E106*(F32+F67+F77+F95+F102)</f>
        <v>8.8676788975900003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2.5000000000000001E-3</v>
      </c>
      <c r="F107" s="34">
        <f>E107*(F32+F67+F77+F95+F102+F106)</f>
        <v>8.889848094833976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5.0000000000000001E-3</v>
      </c>
      <c r="F108" s="39">
        <f>SUM(F106:F107)</f>
        <v>17.757526992423976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25.365505264570064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117.07156275955415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195.1192712659236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337.55633929004784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9.1499999999999998E-2</v>
      </c>
      <c r="F116" s="35">
        <f>TRUNC(F108+F115,2)</f>
        <v>355.31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1709.16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1711.4162979639998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86.294121071999996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28.201139999999999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3547.07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355.31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3902.38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3902.38</v>
      </c>
      <c r="D131" s="96">
        <v>1</v>
      </c>
      <c r="E131" s="97">
        <f>C131*D131</f>
        <v>3902.38</v>
      </c>
      <c r="F131" s="98">
        <v>1</v>
      </c>
      <c r="G131" s="99">
        <f>TRUNC(E131*F131,2)</f>
        <v>3902.38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3902.38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93657.12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S147"/>
  <sheetViews>
    <sheetView showGridLines="0" topLeftCell="A97" zoomScaleNormal="100" workbookViewId="0">
      <selection activeCell="E108" sqref="E108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147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 t="s">
        <v>156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2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1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147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1709.16</v>
      </c>
      <c r="D18" s="192"/>
      <c r="E18" s="192"/>
      <c r="F18" s="193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162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1709.16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161</v>
      </c>
      <c r="C28" s="8" t="s">
        <v>109</v>
      </c>
      <c r="D28" s="75"/>
      <c r="E28" s="121">
        <v>0.1167</v>
      </c>
      <c r="F28" s="34">
        <f>E28*F26</f>
        <v>199.45897200000002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1908.6189720000002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158.98796036760001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230.94289561200003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389.93085597960004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389.93085597960004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459.70996559592004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57.463745699490005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34.478247419694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34.478247419694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22.985498279796001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13.791298967877601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4.5970996559592008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183.88398623836801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811.38808927679895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73.850400000000008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64.94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635.6404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389.93085597960004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811.38808927679895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635.6404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1836.959345256399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8.0161996823999999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0.64129597459200005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38.172379440000007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8.3979234768000008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2.9644669873104008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38.172379440000007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96.364645001102417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17.750156439600001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0.76344758880000008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4.3898236356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3.0537903552000003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5.5349950188000001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31.492213038000003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31.492213038000003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31.492213038000003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0</v>
      </c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2.5999999999999999E-2</v>
      </c>
      <c r="F106" s="34">
        <f>E106*(F32+F67+F77+F95+F102)</f>
        <v>101.02131455768304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2.9000000000000001E-2</v>
      </c>
      <c r="F107" s="34">
        <f>E107*(F32+F67+F77+F95+F102+F106)</f>
        <v>115.60723820574236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5.5E-2</v>
      </c>
      <c r="F108" s="39">
        <f>SUM(F106:F107)</f>
        <v>216.6285527634254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29.188192919959526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134.71473655365935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224.5245609227656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388.42749039638448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0.14149999999999999</v>
      </c>
      <c r="F116" s="35">
        <f>TRUNC(F108+F115,2)</f>
        <v>605.04999999999995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1908.6189720000002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1836.959345256399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96.364645001102417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31.492213038000003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3885.43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605.04999999999995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4490.4799999999996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4490.4799999999996</v>
      </c>
      <c r="D131" s="96">
        <v>1</v>
      </c>
      <c r="E131" s="97">
        <f>C131*D131</f>
        <v>4490.4799999999996</v>
      </c>
      <c r="F131" s="98">
        <v>1</v>
      </c>
      <c r="G131" s="99">
        <f>TRUNC(E131*F131,2)</f>
        <v>4490.4799999999996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4490.4799999999996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107771.52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S147"/>
  <sheetViews>
    <sheetView showGridLines="0" topLeftCell="A97" zoomScaleNormal="100" workbookViewId="0">
      <selection activeCell="E107" sqref="E107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150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3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150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1916.31</v>
      </c>
      <c r="D18" s="192"/>
      <c r="E18" s="192"/>
      <c r="F18" s="193"/>
      <c r="G18" s="122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162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  <c r="G23" s="122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1916.31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>
        <v>0</v>
      </c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1916.31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159.628623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231.87350999999998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391.50213299999996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391.50213299999996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461.56242659999998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57.695303324999998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34.617181994999996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34.617181994999996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23.078121329999998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13.846872798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4.6156242660000002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184.62497063999999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814.6576829490001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61.42140000000002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72.81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631.08140000000003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391.50213299999996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814.6576829490001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631.08140000000003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1837.241215949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8.0485019999999992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0.64388015999999992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38.3262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8.4317640000000011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2.9764126920000002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38.3262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96.752958852000006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17.821682999999997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0.76652399999999998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4.4075129999999998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3.0660959999999999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5.5572989999999995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31.619115000000001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31.619115000000001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31.619115000000001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0</v>
      </c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3.7999999999999999E-2</v>
      </c>
      <c r="F106" s="34">
        <f>E106*(F32+F67+F77+F95+F102)</f>
        <v>147.969085012438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0.04</v>
      </c>
      <c r="F107" s="34">
        <f>E107*(F32+F67+F77+F95+F102+F106)</f>
        <v>161.67569499253753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7.8E-2</v>
      </c>
      <c r="F108" s="39">
        <f>SUM(F106:F107)</f>
        <v>309.64478000497553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29.910446035838905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138.04821247310267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230.08035412183779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398.03901263077933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0.16449999999999998</v>
      </c>
      <c r="F116" s="35">
        <f>TRUNC(F108+F115,2)</f>
        <v>707.68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1916.31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1837.241215949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96.752958852000006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31.619115000000001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3893.92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707.68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4601.6000000000004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4601.6000000000004</v>
      </c>
      <c r="D131" s="96">
        <v>1</v>
      </c>
      <c r="E131" s="97">
        <f>C131*D131</f>
        <v>4601.6000000000004</v>
      </c>
      <c r="F131" s="98">
        <v>1</v>
      </c>
      <c r="G131" s="99">
        <f>TRUNC(E131*F131,2)</f>
        <v>4601.6000000000004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4601.6000000000004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110438.39999999999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S147"/>
  <sheetViews>
    <sheetView showGridLines="0" topLeftCell="A100" zoomScaleNormal="100" workbookViewId="0">
      <selection activeCell="E108" sqref="E108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157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80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157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2318.81</v>
      </c>
      <c r="D18" s="192"/>
      <c r="E18" s="192"/>
      <c r="F18" s="193"/>
      <c r="G18" s="122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162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  <c r="G23" s="122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2318.81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>
        <v>0</v>
      </c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2318.81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193.15687299999999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280.57601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473.73288300000002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473.73288300000002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558.50857660000008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69.81357207500001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41.888143245000002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41.888143245000002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27.925428830000001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16.755257298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5.5850857660000006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223.40343064000001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985.76763769900015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37.271400000000028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88.11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622.23140000000012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473.73288300000002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985.76763769900015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622.23140000000012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2081.7319206990005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9.7390019999999993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0.77912015999999995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46.376199999999997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10.202764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3.6015756920000004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46.376199999999997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117.07486185199998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21.564932999999996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0.92752400000000002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5.3332629999999996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3.7100960000000001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6.7245489999999997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38.260364999999993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38.260364999999993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38.260364999999993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0</v>
      </c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2.8000000000000001E-2</v>
      </c>
      <c r="F106" s="34">
        <f>E106*(F32+F67+F77+F95+F102)</f>
        <v>127.90056013142804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2.6499999999999999E-2</v>
      </c>
      <c r="F107" s="34">
        <f>E107*(F32+F67+F77+F95+F102+F106)</f>
        <v>124.43810925358439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5.45E-2</v>
      </c>
      <c r="F108" s="39">
        <f>SUM(F106:F107)</f>
        <v>252.33866938501242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34.298196836435778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158.29937001431898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263.83228335719838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456.42985020795311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0.14099999999999999</v>
      </c>
      <c r="F116" s="35">
        <f>TRUNC(F108+F115,2)</f>
        <v>708.76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2318.81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2081.7319206990005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117.07486185199998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38.260364999999993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4567.87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708.76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5276.63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5276.63</v>
      </c>
      <c r="D131" s="96">
        <v>1</v>
      </c>
      <c r="E131" s="97">
        <f>C131*D131</f>
        <v>5276.63</v>
      </c>
      <c r="F131" s="98">
        <v>1</v>
      </c>
      <c r="G131" s="99">
        <f>TRUNC(E131*F131,2)</f>
        <v>5276.63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5276.63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126639.12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S147"/>
  <sheetViews>
    <sheetView showGridLines="0" topLeftCell="A97" zoomScale="120" zoomScaleNormal="120" workbookViewId="0">
      <selection activeCell="E107" sqref="E107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158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3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158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1558.49</v>
      </c>
      <c r="D18" s="192"/>
      <c r="E18" s="192"/>
      <c r="F18" s="193"/>
      <c r="G18" s="122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162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  <c r="G23" s="122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1558.49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>
        <v>0</v>
      </c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1558.49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129.82221699999999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188.57729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318.39950699999997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318.39950699999997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375.37790139999998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46.922237674999998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28.153342604999995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28.153342604999995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18.768895069999999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11.261337041999999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3.753779014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150.15116055999999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662.54199597099989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82.890600000000006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59.22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638.9606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318.39950699999997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662.54199597099989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638.9606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1619.9021029709997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6.5456579999999995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0.52365264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31.169800000000002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6.8573560000000002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2.4206466680000003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31.169800000000002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78.686913308000015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14.493956999999998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0.62339600000000006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3.584527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2.4935840000000002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4.5196209999999999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25.715085000000002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25.715085000000002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25.715085000000002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0</v>
      </c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2.1000000000000001E-2</v>
      </c>
      <c r="F106" s="34">
        <f>E106*(F32+F67+F77+F95+F102)</f>
        <v>69.190676126859003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3.5000000000000003E-2</v>
      </c>
      <c r="F107" s="34">
        <f>E107*(F32+F67+F77+F95+F102+F106)</f>
        <v>117.73946720920507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5.6000000000000008E-2</v>
      </c>
      <c r="F108" s="39">
        <f>SUM(F106:F107)</f>
        <v>186.93014333606408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24.774173607003739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114.34233972463264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190.57056620772107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329.68707953935746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0.14250000000000002</v>
      </c>
      <c r="F116" s="35">
        <f>TRUNC(F108+F115,2)</f>
        <v>516.61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1558.49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1619.9021029709997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78.686913308000015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25.715085000000002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3294.79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516.61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3811.4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3811.4</v>
      </c>
      <c r="D131" s="96">
        <v>1</v>
      </c>
      <c r="E131" s="97">
        <f>C131*D131</f>
        <v>3811.4</v>
      </c>
      <c r="F131" s="98">
        <v>1</v>
      </c>
      <c r="G131" s="99">
        <f>TRUNC(E131*F131,2)</f>
        <v>3811.4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3811.4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91473.600000000006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S147"/>
  <sheetViews>
    <sheetView showGridLines="0" topLeftCell="A91" zoomScaleNormal="100" workbookViewId="0">
      <selection activeCell="E108" sqref="E108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143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2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143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1429.59</v>
      </c>
      <c r="D18" s="192"/>
      <c r="E18" s="192"/>
      <c r="F18" s="193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165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1429.59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>
        <v>0</v>
      </c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172.98038999999997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292.06523699999997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344.33104739999999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25.824828555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137.73241895999999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607.74429866100002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0</v>
      </c>
      <c r="F55" s="25"/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54.32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551.17000000000007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292.06523699999997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607.74429866100002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551.17000000000007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1450.979535661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6.0042779999999993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0.48034223999999992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28.591799999999999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6.2901959999999999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2.2204391880000003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28.591799999999999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72.178855427999991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13.295186999999999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0.57183600000000001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3.2880569999999998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2.287344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4.1458109999999992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23.588234999999997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23.588234999999997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23.588234999999997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50</v>
      </c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100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162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1.4999999999999999E-2</v>
      </c>
      <c r="F106" s="34">
        <f>E106*(F32+F67+F77+F95+F102)</f>
        <v>47.075049391335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1.6E-2</v>
      </c>
      <c r="F107" s="34">
        <f>E107*(F32+F67+F77+F95+F102+F106)</f>
        <v>50.966586807685367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3.1E-2</v>
      </c>
      <c r="F108" s="39">
        <f>SUM(F106:F107)</f>
        <v>98.04163619902036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23.028416754101954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106.28500040354749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177.14166733924583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306.45508449689527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0.11749999999999999</v>
      </c>
      <c r="F116" s="35">
        <f>TRUNC(F108+F115,2)</f>
        <v>404.49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1429.59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1450.979535661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72.178855427999991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23.588234999999997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162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3138.33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404.49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3542.82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3542.82</v>
      </c>
      <c r="D131" s="96">
        <v>1</v>
      </c>
      <c r="E131" s="97">
        <f>C131*D131</f>
        <v>3542.82</v>
      </c>
      <c r="F131" s="98">
        <v>1</v>
      </c>
      <c r="G131" s="99">
        <f>TRUNC(E131*F131,2)</f>
        <v>3542.82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3542.82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85027.68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S147"/>
  <sheetViews>
    <sheetView showGridLines="0" topLeftCell="A94" zoomScaleNormal="100" workbookViewId="0">
      <selection activeCell="E108" sqref="E108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147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1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147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1709.16</v>
      </c>
      <c r="D18" s="192"/>
      <c r="E18" s="192"/>
      <c r="F18" s="193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165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1709.16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>
        <v>0</v>
      </c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142.37302800000001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206.80835999999999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349.18138799999997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349.18138799999997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411.66827760000001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51.458534700000001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30.875120819999996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30.875120819999996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20.583413879999998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12.350048328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4.1166827759999993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164.66731103999999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726.59450996399983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0</v>
      </c>
      <c r="F55" s="25"/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64.94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561.79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349.18138799999997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726.59450996399983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561.79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1637.5658979639998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7.1784720000000002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0.57427775999999997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34.183199999999999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7.5203040000000012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2.6546673120000004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34.183199999999999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86.294121071999996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15.895187999999999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0.68366400000000005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3.9310680000000002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2.7346560000000002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4.9565640000000002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28.201139999999999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28.201139999999999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28.201139999999999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0</v>
      </c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2.5000000000000001E-2</v>
      </c>
      <c r="F106" s="34">
        <f>E106*(F32+F67+F77+F95+F102)</f>
        <v>86.830528975900009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2.5999999999999999E-2</v>
      </c>
      <c r="F107" s="34">
        <f>E107*(F32+F67+F77+F95+F102+F106)</f>
        <v>92.561343888309409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5.1000000000000004E-2</v>
      </c>
      <c r="F108" s="39">
        <f>SUM(F106:F107)</f>
        <v>179.3918728642094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25.990131042530226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119.95445096552412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199.92408494254022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345.86866695059456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0.13750000000000001</v>
      </c>
      <c r="F116" s="35">
        <f>TRUNC(F108+F115,2)</f>
        <v>525.26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1709.16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1637.5658979639998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86.294121071999996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28.201139999999999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3473.22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525.26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3998.48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3998.48</v>
      </c>
      <c r="D131" s="96">
        <v>1</v>
      </c>
      <c r="E131" s="97">
        <f>C131*D131</f>
        <v>3998.48</v>
      </c>
      <c r="F131" s="98">
        <v>1</v>
      </c>
      <c r="G131" s="99">
        <f>TRUNC(E131*F131,2)</f>
        <v>3998.48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3998.48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95963.520000000004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951D-29A0-4799-9AE6-FE6711A042B3}">
  <dimension ref="A1:E60"/>
  <sheetViews>
    <sheetView topLeftCell="A34" workbookViewId="0">
      <selection activeCell="C60" sqref="C60:D60"/>
    </sheetView>
  </sheetViews>
  <sheetFormatPr defaultRowHeight="15" x14ac:dyDescent="0.25"/>
  <cols>
    <col min="1" max="1" width="9.7109375" customWidth="1"/>
    <col min="2" max="2" width="21.28515625" customWidth="1"/>
    <col min="3" max="3" width="13.42578125" customWidth="1"/>
    <col min="4" max="4" width="15.28515625" customWidth="1"/>
    <col min="5" max="5" width="21" customWidth="1"/>
  </cols>
  <sheetData>
    <row r="1" spans="1:5" x14ac:dyDescent="0.25">
      <c r="A1" s="269" t="s">
        <v>199</v>
      </c>
      <c r="B1" s="270"/>
      <c r="C1" s="270"/>
      <c r="D1" s="270"/>
      <c r="E1" s="271"/>
    </row>
    <row r="2" spans="1:5" ht="28.5" x14ac:dyDescent="0.25">
      <c r="A2" s="250" t="s">
        <v>169</v>
      </c>
      <c r="B2" s="250" t="s">
        <v>170</v>
      </c>
      <c r="C2" s="251" t="s">
        <v>171</v>
      </c>
      <c r="D2" s="250" t="s">
        <v>172</v>
      </c>
      <c r="E2" s="250" t="s">
        <v>173</v>
      </c>
    </row>
    <row r="3" spans="1:5" ht="30" x14ac:dyDescent="0.25">
      <c r="A3" s="252">
        <v>1</v>
      </c>
      <c r="B3" s="253" t="s">
        <v>174</v>
      </c>
      <c r="C3" s="254" t="s">
        <v>175</v>
      </c>
      <c r="D3" s="255">
        <v>7</v>
      </c>
      <c r="E3" s="256">
        <f>D3</f>
        <v>7</v>
      </c>
    </row>
    <row r="4" spans="1:5" ht="30" x14ac:dyDescent="0.25">
      <c r="A4" s="252">
        <v>2</v>
      </c>
      <c r="B4" s="257" t="s">
        <v>176</v>
      </c>
      <c r="C4" s="254" t="s">
        <v>175</v>
      </c>
      <c r="D4" s="255">
        <v>5</v>
      </c>
      <c r="E4" s="256">
        <f t="shared" ref="E4:E24" si="0">D4</f>
        <v>5</v>
      </c>
    </row>
    <row r="5" spans="1:5" x14ac:dyDescent="0.25">
      <c r="A5" s="252">
        <v>3</v>
      </c>
      <c r="B5" s="253" t="s">
        <v>183</v>
      </c>
      <c r="C5" s="254" t="s">
        <v>175</v>
      </c>
      <c r="D5" s="255">
        <v>5.5</v>
      </c>
      <c r="E5" s="256">
        <f t="shared" si="0"/>
        <v>5.5</v>
      </c>
    </row>
    <row r="6" spans="1:5" x14ac:dyDescent="0.25">
      <c r="A6" s="252">
        <v>4</v>
      </c>
      <c r="B6" s="258" t="s">
        <v>184</v>
      </c>
      <c r="C6" s="260" t="s">
        <v>175</v>
      </c>
      <c r="D6" s="255">
        <v>4</v>
      </c>
      <c r="E6" s="256">
        <f t="shared" si="0"/>
        <v>4</v>
      </c>
    </row>
    <row r="7" spans="1:5" x14ac:dyDescent="0.25">
      <c r="A7" s="252">
        <v>5</v>
      </c>
      <c r="B7" s="261" t="s">
        <v>185</v>
      </c>
      <c r="C7" s="260" t="s">
        <v>175</v>
      </c>
      <c r="D7" s="255">
        <v>5</v>
      </c>
      <c r="E7" s="256">
        <f t="shared" si="0"/>
        <v>5</v>
      </c>
    </row>
    <row r="8" spans="1:5" ht="30" x14ac:dyDescent="0.25">
      <c r="A8" s="252">
        <v>6</v>
      </c>
      <c r="B8" s="258" t="s">
        <v>186</v>
      </c>
      <c r="C8" s="260" t="s">
        <v>175</v>
      </c>
      <c r="D8" s="255">
        <v>1.35</v>
      </c>
      <c r="E8" s="256">
        <f t="shared" si="0"/>
        <v>1.35</v>
      </c>
    </row>
    <row r="9" spans="1:5" ht="30" x14ac:dyDescent="0.25">
      <c r="A9" s="252">
        <v>7</v>
      </c>
      <c r="B9" s="258" t="s">
        <v>187</v>
      </c>
      <c r="C9" s="260" t="s">
        <v>175</v>
      </c>
      <c r="D9" s="255">
        <v>3.5</v>
      </c>
      <c r="E9" s="256">
        <f t="shared" si="0"/>
        <v>3.5</v>
      </c>
    </row>
    <row r="10" spans="1:5" ht="30" x14ac:dyDescent="0.25">
      <c r="A10" s="252">
        <v>8</v>
      </c>
      <c r="B10" s="258" t="s">
        <v>188</v>
      </c>
      <c r="C10" s="260" t="s">
        <v>175</v>
      </c>
      <c r="D10" s="255">
        <v>6</v>
      </c>
      <c r="E10" s="256">
        <f t="shared" si="0"/>
        <v>6</v>
      </c>
    </row>
    <row r="11" spans="1:5" ht="30" x14ac:dyDescent="0.25">
      <c r="A11" s="252">
        <v>9</v>
      </c>
      <c r="B11" s="258" t="s">
        <v>177</v>
      </c>
      <c r="C11" s="260" t="s">
        <v>175</v>
      </c>
      <c r="D11" s="255">
        <v>2</v>
      </c>
      <c r="E11" s="256">
        <f t="shared" si="0"/>
        <v>2</v>
      </c>
    </row>
    <row r="12" spans="1:5" ht="30" x14ac:dyDescent="0.25">
      <c r="A12" s="252">
        <v>10</v>
      </c>
      <c r="B12" s="258" t="s">
        <v>189</v>
      </c>
      <c r="C12" s="260" t="s">
        <v>175</v>
      </c>
      <c r="D12" s="255">
        <v>3</v>
      </c>
      <c r="E12" s="256">
        <f t="shared" si="0"/>
        <v>3</v>
      </c>
    </row>
    <row r="13" spans="1:5" x14ac:dyDescent="0.25">
      <c r="A13" s="252">
        <v>11</v>
      </c>
      <c r="B13" s="258" t="s">
        <v>190</v>
      </c>
      <c r="C13" s="260" t="s">
        <v>175</v>
      </c>
      <c r="D13" s="255">
        <v>11</v>
      </c>
      <c r="E13" s="256">
        <f t="shared" si="0"/>
        <v>11</v>
      </c>
    </row>
    <row r="14" spans="1:5" x14ac:dyDescent="0.25">
      <c r="A14" s="252">
        <v>12</v>
      </c>
      <c r="B14" s="258" t="s">
        <v>191</v>
      </c>
      <c r="C14" s="260" t="s">
        <v>175</v>
      </c>
      <c r="D14" s="255">
        <v>4</v>
      </c>
      <c r="E14" s="256">
        <f t="shared" si="0"/>
        <v>4</v>
      </c>
    </row>
    <row r="15" spans="1:5" ht="30" x14ac:dyDescent="0.25">
      <c r="A15" s="252">
        <v>13</v>
      </c>
      <c r="B15" s="258" t="s">
        <v>192</v>
      </c>
      <c r="C15" s="260" t="s">
        <v>175</v>
      </c>
      <c r="D15" s="255">
        <v>2.75</v>
      </c>
      <c r="E15" s="256">
        <f t="shared" si="0"/>
        <v>2.75</v>
      </c>
    </row>
    <row r="16" spans="1:5" x14ac:dyDescent="0.25">
      <c r="A16" s="252">
        <v>14</v>
      </c>
      <c r="B16" s="258" t="s">
        <v>193</v>
      </c>
      <c r="C16" s="260" t="s">
        <v>175</v>
      </c>
      <c r="D16" s="255">
        <v>4</v>
      </c>
      <c r="E16" s="256">
        <f t="shared" si="0"/>
        <v>4</v>
      </c>
    </row>
    <row r="17" spans="1:5" x14ac:dyDescent="0.25">
      <c r="A17" s="252">
        <v>15</v>
      </c>
      <c r="B17" s="257" t="s">
        <v>179</v>
      </c>
      <c r="C17" s="262" t="s">
        <v>178</v>
      </c>
      <c r="D17" s="255">
        <v>2.1</v>
      </c>
      <c r="E17" s="256">
        <f t="shared" si="0"/>
        <v>2.1</v>
      </c>
    </row>
    <row r="18" spans="1:5" ht="30" x14ac:dyDescent="0.25">
      <c r="A18" s="252">
        <v>16</v>
      </c>
      <c r="B18" s="258" t="s">
        <v>180</v>
      </c>
      <c r="C18" s="260" t="s">
        <v>175</v>
      </c>
      <c r="D18" s="255">
        <v>5</v>
      </c>
      <c r="E18" s="256">
        <f t="shared" si="0"/>
        <v>5</v>
      </c>
    </row>
    <row r="19" spans="1:5" x14ac:dyDescent="0.25">
      <c r="A19" s="252">
        <v>17</v>
      </c>
      <c r="B19" s="263" t="s">
        <v>194</v>
      </c>
      <c r="C19" s="260" t="s">
        <v>175</v>
      </c>
      <c r="D19" s="255">
        <v>5</v>
      </c>
      <c r="E19" s="256">
        <f t="shared" si="0"/>
        <v>5</v>
      </c>
    </row>
    <row r="20" spans="1:5" x14ac:dyDescent="0.25">
      <c r="A20" s="252">
        <v>18</v>
      </c>
      <c r="B20" s="258" t="s">
        <v>195</v>
      </c>
      <c r="C20" s="260" t="s">
        <v>178</v>
      </c>
      <c r="D20" s="255">
        <v>5</v>
      </c>
      <c r="E20" s="256">
        <f t="shared" si="0"/>
        <v>5</v>
      </c>
    </row>
    <row r="21" spans="1:5" ht="30" x14ac:dyDescent="0.25">
      <c r="A21" s="252">
        <v>19</v>
      </c>
      <c r="B21" s="258" t="s">
        <v>196</v>
      </c>
      <c r="C21" s="260" t="s">
        <v>175</v>
      </c>
      <c r="D21" s="255">
        <v>6.6</v>
      </c>
      <c r="E21" s="256">
        <f t="shared" si="0"/>
        <v>6.6</v>
      </c>
    </row>
    <row r="22" spans="1:5" ht="30" x14ac:dyDescent="0.25">
      <c r="A22" s="252">
        <v>20</v>
      </c>
      <c r="B22" s="258" t="s">
        <v>197</v>
      </c>
      <c r="C22" s="260" t="s">
        <v>175</v>
      </c>
      <c r="D22" s="255">
        <v>4</v>
      </c>
      <c r="E22" s="256">
        <f t="shared" si="0"/>
        <v>4</v>
      </c>
    </row>
    <row r="23" spans="1:5" x14ac:dyDescent="0.25">
      <c r="A23" s="252">
        <v>21</v>
      </c>
      <c r="B23" s="259" t="s">
        <v>181</v>
      </c>
      <c r="C23" s="260" t="s">
        <v>175</v>
      </c>
      <c r="D23" s="255">
        <v>4.2</v>
      </c>
      <c r="E23" s="256">
        <f t="shared" si="0"/>
        <v>4.2</v>
      </c>
    </row>
    <row r="24" spans="1:5" x14ac:dyDescent="0.25">
      <c r="A24" s="252">
        <v>22</v>
      </c>
      <c r="B24" s="258" t="s">
        <v>198</v>
      </c>
      <c r="C24" s="260" t="s">
        <v>175</v>
      </c>
      <c r="D24" s="255">
        <v>4</v>
      </c>
      <c r="E24" s="256">
        <f t="shared" si="0"/>
        <v>4</v>
      </c>
    </row>
    <row r="25" spans="1:5" x14ac:dyDescent="0.25">
      <c r="A25" s="264"/>
      <c r="B25" s="265"/>
      <c r="C25" s="267" t="s">
        <v>182</v>
      </c>
      <c r="D25" s="268"/>
      <c r="E25" s="266">
        <f>SUM(E3:E24)</f>
        <v>99.999999999999986</v>
      </c>
    </row>
    <row r="26" spans="1:5" x14ac:dyDescent="0.25">
      <c r="A26" s="264"/>
      <c r="B26" s="265"/>
      <c r="C26" s="264"/>
      <c r="D26" s="264"/>
      <c r="E26" s="265"/>
    </row>
    <row r="27" spans="1:5" x14ac:dyDescent="0.25">
      <c r="A27" s="269" t="s">
        <v>200</v>
      </c>
      <c r="B27" s="270"/>
      <c r="C27" s="270"/>
      <c r="D27" s="270"/>
      <c r="E27" s="271"/>
    </row>
    <row r="28" spans="1:5" ht="28.5" x14ac:dyDescent="0.25">
      <c r="A28" s="250" t="s">
        <v>169</v>
      </c>
      <c r="B28" s="250" t="s">
        <v>170</v>
      </c>
      <c r="C28" s="251" t="s">
        <v>171</v>
      </c>
      <c r="D28" s="250" t="s">
        <v>172</v>
      </c>
      <c r="E28" s="250" t="s">
        <v>173</v>
      </c>
    </row>
    <row r="29" spans="1:5" x14ac:dyDescent="0.25">
      <c r="A29" s="252">
        <v>1</v>
      </c>
      <c r="B29" s="253" t="s">
        <v>201</v>
      </c>
      <c r="C29" s="254" t="s">
        <v>175</v>
      </c>
      <c r="D29" s="255">
        <v>8</v>
      </c>
      <c r="E29" s="256">
        <f>D29</f>
        <v>8</v>
      </c>
    </row>
    <row r="30" spans="1:5" x14ac:dyDescent="0.25">
      <c r="A30" s="252">
        <v>2</v>
      </c>
      <c r="B30" s="257" t="s">
        <v>202</v>
      </c>
      <c r="C30" s="254" t="s">
        <v>175</v>
      </c>
      <c r="D30" s="255">
        <v>5</v>
      </c>
      <c r="E30" s="256">
        <f t="shared" ref="E30:E59" si="1">D30</f>
        <v>5</v>
      </c>
    </row>
    <row r="31" spans="1:5" ht="30" x14ac:dyDescent="0.25">
      <c r="A31" s="252">
        <v>3</v>
      </c>
      <c r="B31" s="253" t="s">
        <v>203</v>
      </c>
      <c r="C31" s="254" t="s">
        <v>175</v>
      </c>
      <c r="D31" s="255">
        <v>50</v>
      </c>
      <c r="E31" s="256">
        <f t="shared" si="1"/>
        <v>50</v>
      </c>
    </row>
    <row r="32" spans="1:5" ht="30" x14ac:dyDescent="0.25">
      <c r="A32" s="252">
        <v>4</v>
      </c>
      <c r="B32" s="258" t="s">
        <v>204</v>
      </c>
      <c r="C32" s="260" t="s">
        <v>175</v>
      </c>
      <c r="D32" s="255">
        <v>3</v>
      </c>
      <c r="E32" s="256">
        <f t="shared" si="1"/>
        <v>3</v>
      </c>
    </row>
    <row r="33" spans="1:5" ht="30" x14ac:dyDescent="0.25">
      <c r="A33" s="252">
        <v>5</v>
      </c>
      <c r="B33" s="261" t="s">
        <v>205</v>
      </c>
      <c r="C33" s="260" t="s">
        <v>175</v>
      </c>
      <c r="D33" s="255">
        <v>4</v>
      </c>
      <c r="E33" s="256">
        <f t="shared" si="1"/>
        <v>4</v>
      </c>
    </row>
    <row r="34" spans="1:5" ht="30" x14ac:dyDescent="0.25">
      <c r="A34" s="252">
        <v>6</v>
      </c>
      <c r="B34" s="258" t="s">
        <v>206</v>
      </c>
      <c r="C34" s="260" t="s">
        <v>175</v>
      </c>
      <c r="D34" s="255">
        <v>2</v>
      </c>
      <c r="E34" s="256">
        <f t="shared" si="1"/>
        <v>2</v>
      </c>
    </row>
    <row r="35" spans="1:5" ht="30" x14ac:dyDescent="0.25">
      <c r="A35" s="252">
        <v>7</v>
      </c>
      <c r="B35" s="258" t="s">
        <v>207</v>
      </c>
      <c r="C35" s="260" t="s">
        <v>175</v>
      </c>
      <c r="D35" s="255">
        <v>1.5</v>
      </c>
      <c r="E35" s="256">
        <f t="shared" si="1"/>
        <v>1.5</v>
      </c>
    </row>
    <row r="36" spans="1:5" ht="30" x14ac:dyDescent="0.25">
      <c r="A36" s="252">
        <v>8</v>
      </c>
      <c r="B36" s="258" t="s">
        <v>208</v>
      </c>
      <c r="C36" s="260" t="s">
        <v>175</v>
      </c>
      <c r="D36" s="255">
        <v>5</v>
      </c>
      <c r="E36" s="256">
        <f t="shared" si="1"/>
        <v>5</v>
      </c>
    </row>
    <row r="37" spans="1:5" ht="30" x14ac:dyDescent="0.25">
      <c r="A37" s="252">
        <v>9</v>
      </c>
      <c r="B37" s="258" t="s">
        <v>209</v>
      </c>
      <c r="C37" s="260" t="s">
        <v>175</v>
      </c>
      <c r="D37" s="255">
        <v>4</v>
      </c>
      <c r="E37" s="256">
        <f t="shared" si="1"/>
        <v>4</v>
      </c>
    </row>
    <row r="38" spans="1:5" x14ac:dyDescent="0.25">
      <c r="A38" s="252">
        <v>10</v>
      </c>
      <c r="B38" s="258" t="s">
        <v>210</v>
      </c>
      <c r="C38" s="260" t="s">
        <v>175</v>
      </c>
      <c r="D38" s="255">
        <v>3</v>
      </c>
      <c r="E38" s="256">
        <f t="shared" si="1"/>
        <v>3</v>
      </c>
    </row>
    <row r="39" spans="1:5" x14ac:dyDescent="0.25">
      <c r="A39" s="252">
        <v>11</v>
      </c>
      <c r="B39" s="258" t="s">
        <v>211</v>
      </c>
      <c r="C39" s="260" t="s">
        <v>175</v>
      </c>
      <c r="D39" s="255">
        <v>11</v>
      </c>
      <c r="E39" s="256">
        <f t="shared" si="1"/>
        <v>11</v>
      </c>
    </row>
    <row r="40" spans="1:5" ht="30" x14ac:dyDescent="0.25">
      <c r="A40" s="252">
        <v>12</v>
      </c>
      <c r="B40" s="258" t="s">
        <v>212</v>
      </c>
      <c r="C40" s="260" t="s">
        <v>175</v>
      </c>
      <c r="D40" s="255">
        <v>25</v>
      </c>
      <c r="E40" s="256">
        <f t="shared" si="1"/>
        <v>25</v>
      </c>
    </row>
    <row r="41" spans="1:5" ht="30" x14ac:dyDescent="0.25">
      <c r="A41" s="252">
        <v>13</v>
      </c>
      <c r="B41" s="258" t="s">
        <v>213</v>
      </c>
      <c r="C41" s="260" t="s">
        <v>175</v>
      </c>
      <c r="D41" s="255">
        <v>9</v>
      </c>
      <c r="E41" s="256">
        <f t="shared" si="1"/>
        <v>9</v>
      </c>
    </row>
    <row r="42" spans="1:5" ht="30" x14ac:dyDescent="0.25">
      <c r="A42" s="252">
        <v>14</v>
      </c>
      <c r="B42" s="258" t="s">
        <v>214</v>
      </c>
      <c r="C42" s="260" t="s">
        <v>175</v>
      </c>
      <c r="D42" s="255">
        <v>10</v>
      </c>
      <c r="E42" s="256">
        <f t="shared" si="1"/>
        <v>10</v>
      </c>
    </row>
    <row r="43" spans="1:5" ht="30" x14ac:dyDescent="0.25">
      <c r="A43" s="252">
        <v>15</v>
      </c>
      <c r="B43" s="257" t="s">
        <v>215</v>
      </c>
      <c r="C43" s="262" t="s">
        <v>178</v>
      </c>
      <c r="D43" s="255">
        <v>8</v>
      </c>
      <c r="E43" s="256">
        <f t="shared" si="1"/>
        <v>8</v>
      </c>
    </row>
    <row r="44" spans="1:5" ht="30" x14ac:dyDescent="0.25">
      <c r="A44" s="252">
        <v>16</v>
      </c>
      <c r="B44" s="258" t="s">
        <v>216</v>
      </c>
      <c r="C44" s="260" t="s">
        <v>175</v>
      </c>
      <c r="D44" s="255">
        <v>10</v>
      </c>
      <c r="E44" s="256">
        <f t="shared" si="1"/>
        <v>10</v>
      </c>
    </row>
    <row r="45" spans="1:5" ht="25.5" x14ac:dyDescent="0.25">
      <c r="A45" s="252">
        <v>17</v>
      </c>
      <c r="B45" s="263" t="s">
        <v>217</v>
      </c>
      <c r="C45" s="260" t="s">
        <v>175</v>
      </c>
      <c r="D45" s="255">
        <v>10</v>
      </c>
      <c r="E45" s="256">
        <f t="shared" si="1"/>
        <v>10</v>
      </c>
    </row>
    <row r="46" spans="1:5" ht="30" x14ac:dyDescent="0.25">
      <c r="A46" s="252">
        <v>18</v>
      </c>
      <c r="B46" s="258" t="s">
        <v>218</v>
      </c>
      <c r="C46" s="260" t="s">
        <v>178</v>
      </c>
      <c r="D46" s="255">
        <v>10</v>
      </c>
      <c r="E46" s="256">
        <f t="shared" si="1"/>
        <v>10</v>
      </c>
    </row>
    <row r="47" spans="1:5" ht="30" x14ac:dyDescent="0.25">
      <c r="A47" s="252">
        <v>19</v>
      </c>
      <c r="B47" s="258" t="s">
        <v>219</v>
      </c>
      <c r="C47" s="260" t="s">
        <v>175</v>
      </c>
      <c r="D47" s="255">
        <v>40</v>
      </c>
      <c r="E47" s="256">
        <f t="shared" si="1"/>
        <v>40</v>
      </c>
    </row>
    <row r="48" spans="1:5" x14ac:dyDescent="0.25">
      <c r="A48" s="252">
        <v>20</v>
      </c>
      <c r="B48" s="258" t="s">
        <v>220</v>
      </c>
      <c r="C48" s="260" t="s">
        <v>175</v>
      </c>
      <c r="D48" s="255">
        <v>2</v>
      </c>
      <c r="E48" s="256">
        <f t="shared" si="1"/>
        <v>2</v>
      </c>
    </row>
    <row r="49" spans="1:5" x14ac:dyDescent="0.25">
      <c r="A49" s="252">
        <v>21</v>
      </c>
      <c r="B49" s="259" t="s">
        <v>221</v>
      </c>
      <c r="C49" s="260" t="s">
        <v>175</v>
      </c>
      <c r="D49" s="255">
        <v>1</v>
      </c>
      <c r="E49" s="256">
        <f t="shared" si="1"/>
        <v>1</v>
      </c>
    </row>
    <row r="50" spans="1:5" x14ac:dyDescent="0.25">
      <c r="A50" s="252"/>
      <c r="B50" s="259" t="s">
        <v>222</v>
      </c>
      <c r="C50" s="260"/>
      <c r="D50" s="255">
        <v>5</v>
      </c>
      <c r="E50" s="256">
        <f t="shared" si="1"/>
        <v>5</v>
      </c>
    </row>
    <row r="51" spans="1:5" ht="30" x14ac:dyDescent="0.25">
      <c r="A51" s="252"/>
      <c r="B51" s="259" t="s">
        <v>223</v>
      </c>
      <c r="C51" s="260"/>
      <c r="D51" s="255">
        <v>10</v>
      </c>
      <c r="E51" s="256">
        <f t="shared" si="1"/>
        <v>10</v>
      </c>
    </row>
    <row r="52" spans="1:5" ht="30" x14ac:dyDescent="0.25">
      <c r="A52" s="252"/>
      <c r="B52" s="259" t="s">
        <v>224</v>
      </c>
      <c r="C52" s="260"/>
      <c r="D52" s="255">
        <v>12</v>
      </c>
      <c r="E52" s="256">
        <f t="shared" si="1"/>
        <v>12</v>
      </c>
    </row>
    <row r="53" spans="1:5" x14ac:dyDescent="0.25">
      <c r="A53" s="252"/>
      <c r="B53" s="259" t="s">
        <v>225</v>
      </c>
      <c r="C53" s="260"/>
      <c r="D53" s="255">
        <v>25</v>
      </c>
      <c r="E53" s="256">
        <f t="shared" si="1"/>
        <v>25</v>
      </c>
    </row>
    <row r="54" spans="1:5" x14ac:dyDescent="0.25">
      <c r="A54" s="252"/>
      <c r="B54" s="259" t="s">
        <v>226</v>
      </c>
      <c r="C54" s="260"/>
      <c r="D54" s="255">
        <v>20</v>
      </c>
      <c r="E54" s="256">
        <f t="shared" si="1"/>
        <v>20</v>
      </c>
    </row>
    <row r="55" spans="1:5" x14ac:dyDescent="0.25">
      <c r="A55" s="252"/>
      <c r="B55" s="259" t="s">
        <v>227</v>
      </c>
      <c r="C55" s="260"/>
      <c r="D55" s="255">
        <v>20</v>
      </c>
      <c r="E55" s="256">
        <f t="shared" si="1"/>
        <v>20</v>
      </c>
    </row>
    <row r="56" spans="1:5" x14ac:dyDescent="0.25">
      <c r="A56" s="252"/>
      <c r="B56" s="259" t="s">
        <v>228</v>
      </c>
      <c r="C56" s="260"/>
      <c r="D56" s="255">
        <v>30</v>
      </c>
      <c r="E56" s="256">
        <f t="shared" si="1"/>
        <v>30</v>
      </c>
    </row>
    <row r="57" spans="1:5" x14ac:dyDescent="0.25">
      <c r="A57" s="252"/>
      <c r="B57" s="259" t="s">
        <v>229</v>
      </c>
      <c r="C57" s="260"/>
      <c r="D57" s="255">
        <v>15</v>
      </c>
      <c r="E57" s="256">
        <f t="shared" si="1"/>
        <v>15</v>
      </c>
    </row>
    <row r="58" spans="1:5" ht="30" x14ac:dyDescent="0.25">
      <c r="A58" s="252"/>
      <c r="B58" s="259" t="s">
        <v>230</v>
      </c>
      <c r="C58" s="260"/>
      <c r="D58" s="255">
        <v>200</v>
      </c>
      <c r="E58" s="256">
        <f t="shared" si="1"/>
        <v>200</v>
      </c>
    </row>
    <row r="59" spans="1:5" x14ac:dyDescent="0.25">
      <c r="A59" s="252"/>
      <c r="B59" s="258"/>
      <c r="C59" s="260"/>
      <c r="D59" s="255"/>
      <c r="E59" s="256"/>
    </row>
    <row r="60" spans="1:5" x14ac:dyDescent="0.25">
      <c r="A60" s="264"/>
      <c r="B60" s="265"/>
      <c r="C60" s="267" t="s">
        <v>182</v>
      </c>
      <c r="D60" s="268"/>
      <c r="E60" s="266">
        <f>SUM(E29:E59)</f>
        <v>558.5</v>
      </c>
    </row>
  </sheetData>
  <mergeCells count="4">
    <mergeCell ref="A1:E1"/>
    <mergeCell ref="C25:D25"/>
    <mergeCell ref="A27:E27"/>
    <mergeCell ref="C60:D6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148"/>
  <sheetViews>
    <sheetView showGridLines="0" topLeftCell="A89" zoomScale="120" zoomScaleNormal="120" workbookViewId="0">
      <selection activeCell="F28" sqref="F28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141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6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141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2072.4</v>
      </c>
      <c r="D18" s="192"/>
      <c r="E18" s="192"/>
      <c r="F18" s="193"/>
    </row>
    <row r="19" spans="1:8" x14ac:dyDescent="0.25">
      <c r="A19" s="14">
        <v>4</v>
      </c>
      <c r="B19" s="64" t="s">
        <v>136</v>
      </c>
      <c r="C19" s="207" t="s">
        <v>163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/>
      <c r="D20" s="205"/>
      <c r="E20" s="205"/>
      <c r="F20" s="206"/>
    </row>
    <row r="21" spans="1:8" x14ac:dyDescent="0.25">
      <c r="A21" s="14">
        <v>6</v>
      </c>
      <c r="B21" s="133" t="s">
        <v>138</v>
      </c>
      <c r="C21" s="204" t="s">
        <v>166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v>2072.4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164</v>
      </c>
      <c r="C28" s="8" t="s">
        <v>109</v>
      </c>
      <c r="D28" s="75"/>
      <c r="E28" s="104">
        <v>0.3</v>
      </c>
      <c r="F28" s="34">
        <f>E28*F26</f>
        <v>621.72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2694.12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224.42019599999998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325.98851999999999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550.40871599999991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550.40871599999991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648.90574319999996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81.113217899999995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48.667930739999996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48.667930739999996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32.445287159999999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19.467172295999998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6.4890574320000001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259.56229728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1145.3186367479998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52.056000000000012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0</v>
      </c>
      <c r="F56" s="26"/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0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318.43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376.73599999999999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550.40871599999991</v>
      </c>
    </row>
    <row r="65" spans="1:6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1145.3186367479998</v>
      </c>
    </row>
    <row r="66" spans="1:6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376.73599999999999</v>
      </c>
    </row>
    <row r="67" spans="1:6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2072.4633527479996</v>
      </c>
    </row>
    <row r="68" spans="1:6" ht="15.75" thickBot="1" x14ac:dyDescent="0.3"/>
    <row r="69" spans="1:6" x14ac:dyDescent="0.25">
      <c r="A69" s="179" t="s">
        <v>43</v>
      </c>
      <c r="B69" s="174"/>
      <c r="C69" s="174"/>
      <c r="D69" s="174"/>
      <c r="E69" s="174"/>
      <c r="F69" s="175"/>
    </row>
    <row r="70" spans="1:6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</row>
    <row r="71" spans="1:6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11.315303999999999</v>
      </c>
    </row>
    <row r="72" spans="1:6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0.90522431999999986</v>
      </c>
    </row>
    <row r="73" spans="1:6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53.882399999999997</v>
      </c>
    </row>
    <row r="74" spans="1:6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11.854128000000001</v>
      </c>
    </row>
    <row r="75" spans="1:6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4.1845071840000001</v>
      </c>
    </row>
    <row r="76" spans="1:6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53.882399999999997</v>
      </c>
    </row>
    <row r="77" spans="1:6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136.02396350399999</v>
      </c>
    </row>
    <row r="78" spans="1:6" ht="15.75" thickBot="1" x14ac:dyDescent="0.3">
      <c r="A78" s="3"/>
      <c r="B78" s="7"/>
      <c r="C78" s="7"/>
      <c r="D78" s="7"/>
      <c r="E78" s="9"/>
      <c r="F78" s="10"/>
    </row>
    <row r="79" spans="1:6" x14ac:dyDescent="0.25">
      <c r="A79" s="173" t="s">
        <v>99</v>
      </c>
      <c r="B79" s="174"/>
      <c r="C79" s="174"/>
      <c r="D79" s="174"/>
      <c r="E79" s="174"/>
      <c r="F79" s="175"/>
    </row>
    <row r="80" spans="1:6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25.055315999999998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1.0776479999999999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6.1964759999999997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4.3105919999999998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7.8129479999999996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44.452979999999997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44.452979999999997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44.452979999999997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120</v>
      </c>
    </row>
    <row r="101" spans="1:45" x14ac:dyDescent="0.25">
      <c r="A101" s="14" t="s">
        <v>3</v>
      </c>
      <c r="B101" s="137" t="s">
        <v>118</v>
      </c>
      <c r="C101" s="172"/>
      <c r="D101" s="172"/>
      <c r="E101" s="138"/>
      <c r="F101" s="37">
        <v>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132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2.5000000000000001E-3</v>
      </c>
      <c r="F106" s="34">
        <f>E106*(F32+F67+F77+F95+F102)</f>
        <v>12.697650740629998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2.5000000000000001E-3</v>
      </c>
      <c r="F107" s="34">
        <f>E107*(F32+F67+F77+F95+F102+F106)</f>
        <v>12.729394867481572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5.0000000000000001E-3</v>
      </c>
      <c r="F108" s="39">
        <f>SUM(F106:F107)</f>
        <v>25.42704560811157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36.320927993531157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167.63505227783614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279.39175379639357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483.34773406776088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9.1499999999999998E-2</v>
      </c>
      <c r="F116" s="35">
        <f>TRUNC(F108+F115,2)</f>
        <v>508.77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2694.12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2072.4633527479996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136.02396350399999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44.452979999999997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132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5079.0600000000004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508.77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5587.83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5587.83</v>
      </c>
      <c r="D131" s="96">
        <v>1</v>
      </c>
      <c r="E131" s="97">
        <f>C131*D131</f>
        <v>5587.83</v>
      </c>
      <c r="F131" s="98">
        <v>1</v>
      </c>
      <c r="G131" s="99">
        <f>TRUNC(E131*F131,2)</f>
        <v>5587.83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5587.83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/>
      <c r="H133" s="6"/>
    </row>
    <row r="134" spans="1:45" x14ac:dyDescent="0.25">
      <c r="A134" s="233"/>
      <c r="B134" s="226" t="s">
        <v>167</v>
      </c>
      <c r="C134" s="235"/>
      <c r="D134" s="235"/>
      <c r="E134" s="235"/>
      <c r="F134" s="236"/>
      <c r="G134" s="234">
        <v>711810</v>
      </c>
      <c r="H134" s="6"/>
    </row>
    <row r="135" spans="1:45" ht="15.75" thickBot="1" x14ac:dyDescent="0.3">
      <c r="A135" s="227" t="s">
        <v>100</v>
      </c>
      <c r="B135" s="228"/>
      <c r="C135" s="228"/>
      <c r="D135" s="228"/>
      <c r="E135" s="228"/>
      <c r="F135" s="229"/>
      <c r="G135" s="101"/>
      <c r="H135" s="6"/>
    </row>
    <row r="136" spans="1:45" x14ac:dyDescent="0.25">
      <c r="A136" s="3"/>
      <c r="B136" s="86"/>
      <c r="C136" s="86"/>
      <c r="D136" s="86"/>
      <c r="E136" s="87"/>
      <c r="F136" s="88"/>
      <c r="G136" s="83"/>
      <c r="H136" s="72"/>
    </row>
    <row r="137" spans="1:45" x14ac:dyDescent="0.25">
      <c r="A137" s="161"/>
      <c r="B137" s="161"/>
      <c r="C137" s="161"/>
      <c r="F137" s="117"/>
      <c r="H137" s="72"/>
    </row>
    <row r="138" spans="1:45" x14ac:dyDescent="0.25">
      <c r="B138" s="223"/>
      <c r="C138" s="223"/>
      <c r="D138" s="223"/>
      <c r="E138" s="223"/>
      <c r="F138" s="223"/>
      <c r="H138" s="72"/>
    </row>
    <row r="139" spans="1:45" x14ac:dyDescent="0.25">
      <c r="B139" s="118"/>
      <c r="C139" s="118"/>
      <c r="D139" s="118"/>
      <c r="E139" s="118"/>
      <c r="F139" s="118"/>
      <c r="H139" s="72"/>
    </row>
    <row r="140" spans="1:45" ht="15.75" x14ac:dyDescent="0.25">
      <c r="A140" s="110"/>
      <c r="H140" s="72"/>
    </row>
    <row r="141" spans="1:45" ht="15.75" x14ac:dyDescent="0.25">
      <c r="A141" s="110"/>
      <c r="H141" s="72"/>
    </row>
    <row r="142" spans="1:45" x14ac:dyDescent="0.2">
      <c r="A142" s="111"/>
      <c r="B142" s="84"/>
      <c r="C142" s="84"/>
      <c r="D142" s="84"/>
      <c r="H142" s="72"/>
    </row>
    <row r="143" spans="1:45" x14ac:dyDescent="0.25">
      <c r="A143" s="112"/>
      <c r="B143" s="3"/>
      <c r="C143" s="3"/>
      <c r="D143" s="3"/>
      <c r="H143" s="72"/>
    </row>
    <row r="144" spans="1:45" x14ac:dyDescent="0.2">
      <c r="A144" s="113"/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  <row r="148" spans="8:8" x14ac:dyDescent="0.25">
      <c r="H148" s="72"/>
    </row>
  </sheetData>
  <mergeCells count="111">
    <mergeCell ref="B105:D105"/>
    <mergeCell ref="B106:D106"/>
    <mergeCell ref="B107:D107"/>
    <mergeCell ref="A116:D116"/>
    <mergeCell ref="A115:D115"/>
    <mergeCell ref="A108:B108"/>
    <mergeCell ref="B110:F110"/>
    <mergeCell ref="B138:F138"/>
    <mergeCell ref="A125:E125"/>
    <mergeCell ref="B126:E126"/>
    <mergeCell ref="A127:E127"/>
    <mergeCell ref="A132:F132"/>
    <mergeCell ref="A133:F133"/>
    <mergeCell ref="A135:F135"/>
    <mergeCell ref="A129:G129"/>
    <mergeCell ref="A118:F118"/>
    <mergeCell ref="A119:E119"/>
    <mergeCell ref="B122:E122"/>
    <mergeCell ref="B124:E124"/>
    <mergeCell ref="A137:C137"/>
    <mergeCell ref="B120:E120"/>
    <mergeCell ref="B121:E121"/>
    <mergeCell ref="B123:E123"/>
    <mergeCell ref="B134:F134"/>
    <mergeCell ref="B3:E3"/>
    <mergeCell ref="B4:E4"/>
    <mergeCell ref="A6:B6"/>
    <mergeCell ref="A7:B7"/>
    <mergeCell ref="B26:E26"/>
    <mergeCell ref="A24:F24"/>
    <mergeCell ref="C18:F18"/>
    <mergeCell ref="B25:D25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A34:F34"/>
    <mergeCell ref="B63:E63"/>
    <mergeCell ref="B57:E57"/>
    <mergeCell ref="B58:E58"/>
    <mergeCell ref="B35:D35"/>
    <mergeCell ref="B43:D43"/>
    <mergeCell ref="B54:C54"/>
    <mergeCell ref="A38:D38"/>
    <mergeCell ref="A52:D52"/>
    <mergeCell ref="B56:C56"/>
    <mergeCell ref="B36:D36"/>
    <mergeCell ref="B37:D37"/>
    <mergeCell ref="B55:C55"/>
    <mergeCell ref="B59:E59"/>
    <mergeCell ref="B66:E66"/>
    <mergeCell ref="E45:E46"/>
    <mergeCell ref="B74:D74"/>
    <mergeCell ref="B75:D75"/>
    <mergeCell ref="B76:D76"/>
    <mergeCell ref="B42:D42"/>
    <mergeCell ref="B60:E60"/>
    <mergeCell ref="B44:D44"/>
    <mergeCell ref="B47:D47"/>
    <mergeCell ref="B70:D70"/>
    <mergeCell ref="A67:D67"/>
    <mergeCell ref="B93:E93"/>
    <mergeCell ref="A104:F104"/>
    <mergeCell ref="B101:E101"/>
    <mergeCell ref="B99:E99"/>
    <mergeCell ref="B89:D89"/>
    <mergeCell ref="B94:E94"/>
    <mergeCell ref="A97:F97"/>
    <mergeCell ref="B98:E98"/>
    <mergeCell ref="B83:D83"/>
    <mergeCell ref="B84:D84"/>
    <mergeCell ref="B85:D85"/>
    <mergeCell ref="B100:E100"/>
    <mergeCell ref="A103:F103"/>
    <mergeCell ref="B92:E92"/>
    <mergeCell ref="A102:D102"/>
    <mergeCell ref="B88:D88"/>
    <mergeCell ref="A90:D90"/>
    <mergeCell ref="A95:D95"/>
    <mergeCell ref="A32:D32"/>
    <mergeCell ref="A40:D40"/>
    <mergeCell ref="A61:D61"/>
    <mergeCell ref="G82:AC82"/>
    <mergeCell ref="G83:AC83"/>
    <mergeCell ref="G84:AC84"/>
    <mergeCell ref="G85:AC85"/>
    <mergeCell ref="A86:D86"/>
    <mergeCell ref="A45:A46"/>
    <mergeCell ref="B45:B46"/>
    <mergeCell ref="B48:D48"/>
    <mergeCell ref="B49:D49"/>
    <mergeCell ref="B50:D50"/>
    <mergeCell ref="B51:D51"/>
    <mergeCell ref="A79:F79"/>
    <mergeCell ref="B72:D72"/>
    <mergeCell ref="B73:D73"/>
    <mergeCell ref="B80:D80"/>
    <mergeCell ref="B81:D81"/>
    <mergeCell ref="B82:D82"/>
    <mergeCell ref="A77:D77"/>
    <mergeCell ref="A69:F69"/>
    <mergeCell ref="B64:E64"/>
    <mergeCell ref="B65:E65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S147"/>
  <sheetViews>
    <sheetView showGridLines="0" topLeftCell="A94" zoomScaleNormal="100" workbookViewId="0">
      <selection activeCell="F100" sqref="F100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142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1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142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2072.4</v>
      </c>
      <c r="D18" s="192"/>
      <c r="E18" s="192"/>
      <c r="F18" s="193"/>
    </row>
    <row r="19" spans="1:8" x14ac:dyDescent="0.25">
      <c r="A19" s="14">
        <v>4</v>
      </c>
      <c r="B19" s="64" t="s">
        <v>136</v>
      </c>
      <c r="C19" s="207" t="s">
        <v>163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/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166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v>2072.4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>
        <v>0</v>
      </c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2072.4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172.63092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250.7604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423.39132000000001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423.39132000000001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499.15826400000009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62.394783000000011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37.436869800000004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37.436869800000004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24.957913200000004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14.974747920000002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4.9915826400000007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199.66330560000003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881.01433596000015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52.056000000000012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0</v>
      </c>
      <c r="F56" s="26">
        <f>(D56*E56)*0.9</f>
        <v>0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0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318.43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376.73599999999999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423.39132000000001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881.01433596000015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376.73599999999999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1681.1416559600002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8.7040799999999994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0.69632640000000001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41.448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9.1185600000000004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3.2188516800000007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41.448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104.63381808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19.273319999999998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0.82896000000000003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4.7665199999999999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3.3158400000000001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6.0099599999999995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34.194599999999994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34.194599999999994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34.194599999999994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18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85.22</v>
      </c>
    </row>
    <row r="101" spans="1:45" x14ac:dyDescent="0.25">
      <c r="A101" s="14" t="s">
        <v>3</v>
      </c>
      <c r="B101" s="137" t="s">
        <v>118</v>
      </c>
      <c r="C101" s="172"/>
      <c r="D101" s="172"/>
      <c r="E101" s="138"/>
      <c r="F101" s="37">
        <v>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103.22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2.5000000000000001E-3</v>
      </c>
      <c r="F106" s="34">
        <f>E106*(F32+F67+F77+F95+F102)</f>
        <v>9.9889751850999993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2.5000000000000001E-3</v>
      </c>
      <c r="F107" s="34">
        <f>E107*(F32+F67+F77+F95+F102+F106)</f>
        <v>10.01394762306275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5.0000000000000001E-3</v>
      </c>
      <c r="F108" s="39">
        <f>SUM(F106:F107)</f>
        <v>20.002922808162751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28.572911307622395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131.8749752659495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219.79162544324919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380.2395120168211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9.1499999999999998E-2</v>
      </c>
      <c r="F116" s="35">
        <f>TRUNC(F108+F115,2)</f>
        <v>400.24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2072.4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1681.1416559600002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104.63381808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34.194599999999994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103.22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3995.59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400.24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4395.83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4395.83</v>
      </c>
      <c r="D131" s="96">
        <v>1</v>
      </c>
      <c r="E131" s="97">
        <f>C131*D131</f>
        <v>4395.83</v>
      </c>
      <c r="F131" s="98">
        <v>1</v>
      </c>
      <c r="G131" s="99">
        <f>TRUNC(E131*F131,2)</f>
        <v>4395.83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4395.83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105499.92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S147"/>
  <sheetViews>
    <sheetView showGridLines="0" topLeftCell="A112" zoomScaleNormal="100" workbookViewId="0">
      <selection activeCell="F100" sqref="F100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143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70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143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1429.59</v>
      </c>
      <c r="D18" s="192"/>
      <c r="E18" s="192"/>
      <c r="F18" s="193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162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1429.59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>
        <v>0</v>
      </c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172.98038999999997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292.06523699999997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344.33104739999999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25.824828555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137.73241895999999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607.74429866100002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90.624600000000015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54.32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641.79460000000006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292.06523699999997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607.74429866100002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641.79460000000006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1541.6041356609999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6.0042779999999993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0.48034223999999992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28.591799999999999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6.2901959999999999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2.2204391880000003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28.591799999999999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72.178855427999991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13.295186999999999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0.57183600000000001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3.2880569999999998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2.287344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4.1458109999999992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23.588234999999997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23.588234999999997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23.588234999999997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50</v>
      </c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100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162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2.5000000000000001E-3</v>
      </c>
      <c r="F106" s="34">
        <f>E106*(F32+F67+F77+F95+F102)</f>
        <v>8.072403065222499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2.5000000000000001E-3</v>
      </c>
      <c r="F107" s="34">
        <f>E107*(F32+F67+F77+F95+F102+F106)</f>
        <v>8.0925840728855558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5.0000000000000001E-3</v>
      </c>
      <c r="F108" s="39">
        <f>SUM(F106:F107)</f>
        <v>16.164987138108053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23.090662710428248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106.57228943274575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177.62048238790962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307.28343453108357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9.1499999999999998E-2</v>
      </c>
      <c r="F116" s="35">
        <f>TRUNC(F108+F115,2)</f>
        <v>323.44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1429.59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1541.6041356609999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72.178855427999991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23.588234999999997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162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3228.96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323.44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3552.4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3552.4</v>
      </c>
      <c r="D131" s="96">
        <v>1</v>
      </c>
      <c r="E131" s="97">
        <f>C131*D131</f>
        <v>3552.4</v>
      </c>
      <c r="F131" s="98">
        <v>1</v>
      </c>
      <c r="G131" s="99">
        <f>TRUNC(E131*F131,2)</f>
        <v>3552.4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3552.4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85257.600000000006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S147"/>
  <sheetViews>
    <sheetView showGridLines="0" topLeftCell="A94" zoomScaleNormal="100" workbookViewId="0">
      <selection activeCell="F100" sqref="F100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144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3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144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1429.59</v>
      </c>
      <c r="D18" s="192"/>
      <c r="E18" s="192"/>
      <c r="F18" s="193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162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1429.59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/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172.98038999999997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292.06523699999997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344.33104739999999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25.824828555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137.73241895999999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607.74429866100002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90.624600000000015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54.32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641.79460000000006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292.06523699999997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607.74429866100002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641.79460000000006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1541.6041356609999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6.0042779999999993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0.48034223999999992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28.591799999999999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6.2901959999999999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2.2204391880000003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28.591799999999999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72.178855427999991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13.295186999999999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0.57183600000000001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3.2880569999999998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2.287344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4.1458109999999992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23.588234999999997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23.588234999999997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23.588234999999997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0</v>
      </c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2.5000000000000001E-3</v>
      </c>
      <c r="F106" s="34">
        <f>E106*(F32+F67+F77+F95+F102)</f>
        <v>7.6974030652224998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2.5000000000000001E-3</v>
      </c>
      <c r="F107" s="34">
        <f>E107*(F32+F67+F77+F95+F102+F106)</f>
        <v>7.7166465728855567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5.0000000000000001E-3</v>
      </c>
      <c r="F108" s="39">
        <f>SUM(F106:F107)</f>
        <v>15.414049638108057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22.017995941134323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101.62151972831225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169.36919954718712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293.00871521663373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9.1499999999999998E-2</v>
      </c>
      <c r="F116" s="35">
        <f>TRUNC(F108+F115,2)</f>
        <v>308.42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1429.59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1541.6041356609999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72.178855427999991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23.588234999999997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3078.96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308.42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3387.38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3387.38</v>
      </c>
      <c r="D131" s="96">
        <v>1</v>
      </c>
      <c r="E131" s="97">
        <f>C131*D131</f>
        <v>3387.38</v>
      </c>
      <c r="F131" s="98">
        <v>1</v>
      </c>
      <c r="G131" s="99">
        <f>TRUNC(E131*F131,2)</f>
        <v>3387.38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3387.38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81297.119999999995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S147"/>
  <sheetViews>
    <sheetView showGridLines="0" topLeftCell="A95" zoomScaleNormal="100" workbookViewId="0">
      <selection activeCell="F100" sqref="F100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145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3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145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1452.65</v>
      </c>
      <c r="D18" s="192"/>
      <c r="E18" s="192"/>
      <c r="F18" s="193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162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1452.65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>
        <v>0</v>
      </c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1452.65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121.005745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175.77065000000002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296.77639500000004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296.77639500000004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349.88527900000008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43.73565987500001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26.241395925000003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26.241395925000003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17.494263950000001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10.496558370000001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3.4988527900000004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139.9541116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617.54751743500015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89.241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55.2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641.29100000000005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296.77639500000004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617.54751743500015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641.29100000000005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1555.6149124350004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6.1011300000000004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0.48809039999999998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29.053000000000001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6.3916600000000008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2.2562559800000006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29.053000000000001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73.343136380000004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13.509644999999999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0.58106000000000002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3.3410950000000001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2.3242400000000001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4.2126849999999996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23.968724999999999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23.968724999999999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23.968724999999999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/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100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112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2.5000000000000001E-3</v>
      </c>
      <c r="F106" s="34">
        <f>E106*(F32+F67+F77+F95+F102)</f>
        <v>8.0439419345375018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2.5000000000000001E-3</v>
      </c>
      <c r="F107" s="34">
        <f>E107*(F32+F67+F77+F95+F102+F106)</f>
        <v>8.0640517893738455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5.0000000000000001E-3</v>
      </c>
      <c r="F108" s="39">
        <f>SUM(F106:F107)</f>
        <v>16.107993723911349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23.0092512194887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106.19654408994786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176.99424014991311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306.20003545934969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9.1499999999999998E-2</v>
      </c>
      <c r="F116" s="35">
        <f>TRUNC(F108+F115,2)</f>
        <v>322.3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1452.65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1555.6149124350004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73.343136380000004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23.968724999999999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112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3217.57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322.3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3539.87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3539.87</v>
      </c>
      <c r="D131" s="96">
        <v>1</v>
      </c>
      <c r="E131" s="97">
        <f>C131*D131</f>
        <v>3539.87</v>
      </c>
      <c r="F131" s="98">
        <v>1</v>
      </c>
      <c r="G131" s="99">
        <f>TRUNC(E131*F131,2)</f>
        <v>3539.87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3539.87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84956.88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S147"/>
  <sheetViews>
    <sheetView showGridLines="0" topLeftCell="A94" zoomScaleNormal="100" workbookViewId="0">
      <selection activeCell="F100" sqref="F100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146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15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146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1429.59</v>
      </c>
      <c r="D18" s="192"/>
      <c r="E18" s="192"/>
      <c r="F18" s="193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162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1429.59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>
        <v>0</v>
      </c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172.98038999999997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292.06523699999997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344.33104739999999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25.824828555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137.73241895999999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607.74429866100002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90.624600000000015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54.32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641.79460000000006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292.06523699999997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607.74429866100002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641.79460000000006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1541.6041356609999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6.0042779999999993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0.48034223999999992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28.591799999999999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6.2901959999999999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2.2204391880000003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28.591799999999999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72.178855427999991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13.295186999999999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0.57183600000000001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3.2880569999999998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2.287344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4.1458109999999992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23.588234999999997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23.588234999999997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23.588234999999997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0</v>
      </c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2.5000000000000001E-3</v>
      </c>
      <c r="F106" s="34">
        <f>E106*(F32+F67+F77+F95+F102)</f>
        <v>7.6974030652224998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2.5000000000000001E-3</v>
      </c>
      <c r="F107" s="34">
        <f>E107*(F32+F67+F77+F95+F102+F106)</f>
        <v>7.7166465728855567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5.0000000000000001E-3</v>
      </c>
      <c r="F108" s="39">
        <f>SUM(F106:F107)</f>
        <v>15.414049638108057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22.017995941134323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101.62151972831225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169.36919954718712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293.00871521663373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9.1499999999999998E-2</v>
      </c>
      <c r="F116" s="35">
        <f>TRUNC(F108+F115,2)</f>
        <v>308.42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1429.59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1541.6041356609999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72.178855427999991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23.588234999999997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3078.96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308.42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3387.38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3387.38</v>
      </c>
      <c r="D131" s="96">
        <v>1</v>
      </c>
      <c r="E131" s="97">
        <f>C131*D131</f>
        <v>3387.38</v>
      </c>
      <c r="F131" s="98">
        <v>1</v>
      </c>
      <c r="G131" s="99">
        <f>TRUNC(E131*F131,2)</f>
        <v>3387.38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3387.38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81297.119999999995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S147"/>
  <sheetViews>
    <sheetView showGridLines="0" topLeftCell="A91" zoomScaleNormal="100" workbookViewId="0">
      <selection activeCell="F100" sqref="F100"/>
    </sheetView>
  </sheetViews>
  <sheetFormatPr defaultColWidth="9.140625" defaultRowHeight="15" x14ac:dyDescent="0.25"/>
  <cols>
    <col min="1" max="1" width="7.140625" style="72" customWidth="1"/>
    <col min="2" max="2" width="45.42578125" style="72" customWidth="1"/>
    <col min="3" max="3" width="17.85546875" style="72" customWidth="1"/>
    <col min="4" max="4" width="12.7109375" style="72" customWidth="1"/>
    <col min="5" max="5" width="17.42578125" style="72" customWidth="1"/>
    <col min="6" max="6" width="18.85546875" style="72" customWidth="1"/>
    <col min="7" max="7" width="20.7109375" style="72" customWidth="1"/>
    <col min="8" max="8" width="55.7109375" style="20" customWidth="1"/>
    <col min="9" max="16384" width="9.140625" style="72"/>
  </cols>
  <sheetData>
    <row r="1" spans="1:8" x14ac:dyDescent="0.25">
      <c r="B1" s="102"/>
      <c r="C1" s="102"/>
      <c r="D1" s="102"/>
    </row>
    <row r="2" spans="1:8" x14ac:dyDescent="0.25">
      <c r="B2" s="102"/>
      <c r="C2" s="102"/>
      <c r="D2" s="102"/>
    </row>
    <row r="3" spans="1:8" ht="18.75" x14ac:dyDescent="0.25">
      <c r="B3" s="187" t="s">
        <v>78</v>
      </c>
      <c r="C3" s="187"/>
      <c r="D3" s="187"/>
      <c r="E3" s="187"/>
      <c r="H3" s="91"/>
    </row>
    <row r="4" spans="1:8" ht="15.75" x14ac:dyDescent="0.25">
      <c r="B4" s="188" t="s">
        <v>55</v>
      </c>
      <c r="C4" s="188"/>
      <c r="D4" s="188"/>
      <c r="E4" s="188"/>
      <c r="H4" s="91"/>
    </row>
    <row r="5" spans="1:8" x14ac:dyDescent="0.25">
      <c r="B5" s="103"/>
      <c r="C5" s="103"/>
      <c r="D5" s="103"/>
      <c r="E5" s="103"/>
    </row>
    <row r="6" spans="1:8" x14ac:dyDescent="0.25">
      <c r="A6" s="189"/>
      <c r="B6" s="189"/>
      <c r="C6" s="1"/>
      <c r="D6" s="1"/>
      <c r="E6" s="1"/>
      <c r="F6" s="1"/>
    </row>
    <row r="7" spans="1:8" x14ac:dyDescent="0.25">
      <c r="A7" s="189"/>
      <c r="B7" s="189"/>
      <c r="C7" s="1"/>
      <c r="D7" s="1"/>
      <c r="E7" s="1"/>
      <c r="F7" s="1"/>
    </row>
    <row r="8" spans="1:8" ht="15.75" thickBot="1" x14ac:dyDescent="0.3"/>
    <row r="9" spans="1:8" x14ac:dyDescent="0.25">
      <c r="A9" s="194" t="s">
        <v>128</v>
      </c>
      <c r="B9" s="195"/>
      <c r="C9" s="195"/>
      <c r="D9" s="195"/>
      <c r="E9" s="195"/>
      <c r="F9" s="196"/>
    </row>
    <row r="10" spans="1:8" x14ac:dyDescent="0.25">
      <c r="A10" s="123">
        <v>1</v>
      </c>
      <c r="B10" s="18" t="s">
        <v>129</v>
      </c>
      <c r="C10" s="197" t="s">
        <v>147</v>
      </c>
      <c r="D10" s="197"/>
      <c r="E10" s="197"/>
      <c r="F10" s="198"/>
    </row>
    <row r="11" spans="1:8" x14ac:dyDescent="0.25">
      <c r="A11" s="123">
        <v>2</v>
      </c>
      <c r="B11" s="18" t="s">
        <v>130</v>
      </c>
      <c r="C11" s="197">
        <v>44</v>
      </c>
      <c r="D11" s="197"/>
      <c r="E11" s="197"/>
      <c r="F11" s="198"/>
    </row>
    <row r="12" spans="1:8" x14ac:dyDescent="0.25">
      <c r="A12" s="123">
        <v>3</v>
      </c>
      <c r="B12" s="18" t="s">
        <v>131</v>
      </c>
      <c r="C12" s="197">
        <v>1</v>
      </c>
      <c r="D12" s="197"/>
      <c r="E12" s="197"/>
      <c r="F12" s="198"/>
    </row>
    <row r="13" spans="1:8" ht="15.75" thickBot="1" x14ac:dyDescent="0.3">
      <c r="A13" s="73">
        <v>4</v>
      </c>
      <c r="B13" s="74" t="s">
        <v>132</v>
      </c>
      <c r="C13" s="199">
        <v>17</v>
      </c>
      <c r="D13" s="199"/>
      <c r="E13" s="199"/>
      <c r="F13" s="200"/>
    </row>
    <row r="14" spans="1:8" s="124" customFormat="1" ht="9" thickBot="1" x14ac:dyDescent="0.3">
      <c r="B14" s="125"/>
      <c r="C14" s="125"/>
      <c r="D14" s="125"/>
      <c r="H14" s="126"/>
    </row>
    <row r="15" spans="1:8" x14ac:dyDescent="0.25">
      <c r="A15" s="201" t="s">
        <v>133</v>
      </c>
      <c r="B15" s="202"/>
      <c r="C15" s="202"/>
      <c r="D15" s="202"/>
      <c r="E15" s="202"/>
      <c r="F15" s="203"/>
    </row>
    <row r="16" spans="1:8" ht="30" x14ac:dyDescent="0.25">
      <c r="A16" s="14">
        <v>1</v>
      </c>
      <c r="B16" s="64" t="s">
        <v>134</v>
      </c>
      <c r="C16" s="197" t="s">
        <v>147</v>
      </c>
      <c r="D16" s="197"/>
      <c r="E16" s="197"/>
      <c r="F16" s="198"/>
      <c r="H16" s="127"/>
    </row>
    <row r="17" spans="1:8" x14ac:dyDescent="0.25">
      <c r="A17" s="14">
        <v>2</v>
      </c>
      <c r="B17" s="64" t="s">
        <v>135</v>
      </c>
      <c r="C17" s="204"/>
      <c r="D17" s="205"/>
      <c r="E17" s="205"/>
      <c r="F17" s="206"/>
      <c r="H17" s="127"/>
    </row>
    <row r="18" spans="1:8" x14ac:dyDescent="0.25">
      <c r="A18" s="14">
        <v>3</v>
      </c>
      <c r="B18" s="64" t="s">
        <v>4</v>
      </c>
      <c r="C18" s="191">
        <v>1709.16</v>
      </c>
      <c r="D18" s="192"/>
      <c r="E18" s="192"/>
      <c r="F18" s="193"/>
    </row>
    <row r="19" spans="1:8" x14ac:dyDescent="0.25">
      <c r="A19" s="14">
        <v>4</v>
      </c>
      <c r="B19" s="64" t="s">
        <v>136</v>
      </c>
      <c r="C19" s="207" t="s">
        <v>160</v>
      </c>
      <c r="D19" s="208"/>
      <c r="E19" s="208"/>
      <c r="F19" s="209"/>
    </row>
    <row r="20" spans="1:8" x14ac:dyDescent="0.25">
      <c r="A20" s="14">
        <v>5</v>
      </c>
      <c r="B20" s="64" t="s">
        <v>137</v>
      </c>
      <c r="C20" s="204" t="s">
        <v>159</v>
      </c>
      <c r="D20" s="205"/>
      <c r="E20" s="205"/>
      <c r="F20" s="206"/>
    </row>
    <row r="21" spans="1:8" x14ac:dyDescent="0.25">
      <c r="A21" s="14">
        <v>6</v>
      </c>
      <c r="B21" s="64" t="s">
        <v>138</v>
      </c>
      <c r="C21" s="204" t="s">
        <v>162</v>
      </c>
      <c r="D21" s="205"/>
      <c r="E21" s="205"/>
      <c r="F21" s="206"/>
    </row>
    <row r="22" spans="1:8" ht="15.75" thickBot="1" x14ac:dyDescent="0.3">
      <c r="A22" s="130">
        <v>7</v>
      </c>
      <c r="B22" s="131" t="s">
        <v>139</v>
      </c>
      <c r="C22" s="210" t="s">
        <v>140</v>
      </c>
      <c r="D22" s="211"/>
      <c r="E22" s="211"/>
      <c r="F22" s="212"/>
    </row>
    <row r="23" spans="1:8" ht="9" customHeight="1" thickBot="1" x14ac:dyDescent="0.3">
      <c r="A23" s="103"/>
      <c r="B23" s="128"/>
      <c r="C23" s="129"/>
      <c r="D23" s="129"/>
      <c r="E23" s="129"/>
      <c r="F23" s="129"/>
    </row>
    <row r="24" spans="1:8" x14ac:dyDescent="0.25">
      <c r="A24" s="173" t="s">
        <v>26</v>
      </c>
      <c r="B24" s="183"/>
      <c r="C24" s="183"/>
      <c r="D24" s="183"/>
      <c r="E24" s="183"/>
      <c r="F24" s="175"/>
    </row>
    <row r="25" spans="1:8" x14ac:dyDescent="0.25">
      <c r="A25" s="56" t="s">
        <v>58</v>
      </c>
      <c r="B25" s="176" t="s">
        <v>5</v>
      </c>
      <c r="C25" s="165"/>
      <c r="D25" s="177"/>
      <c r="E25" s="31" t="s">
        <v>56</v>
      </c>
      <c r="F25" s="22" t="s">
        <v>6</v>
      </c>
    </row>
    <row r="26" spans="1:8" x14ac:dyDescent="0.25">
      <c r="A26" s="14" t="s">
        <v>0</v>
      </c>
      <c r="B26" s="190" t="s">
        <v>57</v>
      </c>
      <c r="C26" s="190"/>
      <c r="D26" s="190"/>
      <c r="E26" s="190"/>
      <c r="F26" s="34">
        <f>C18</f>
        <v>1709.16</v>
      </c>
    </row>
    <row r="27" spans="1:8" x14ac:dyDescent="0.25">
      <c r="A27" s="44" t="s">
        <v>1</v>
      </c>
      <c r="B27" s="2" t="s">
        <v>124</v>
      </c>
      <c r="C27" s="49"/>
      <c r="D27" s="8"/>
      <c r="E27" s="105"/>
      <c r="F27" s="34">
        <v>0</v>
      </c>
    </row>
    <row r="28" spans="1:8" x14ac:dyDescent="0.25">
      <c r="A28" s="44" t="s">
        <v>2</v>
      </c>
      <c r="B28" s="8" t="s">
        <v>82</v>
      </c>
      <c r="C28" s="8" t="s">
        <v>109</v>
      </c>
      <c r="D28" s="75"/>
      <c r="E28" s="104">
        <v>0</v>
      </c>
      <c r="F28" s="34">
        <f>E28*F26</f>
        <v>0</v>
      </c>
    </row>
    <row r="29" spans="1:8" x14ac:dyDescent="0.25">
      <c r="A29" s="14" t="s">
        <v>3</v>
      </c>
      <c r="B29" s="119" t="s">
        <v>121</v>
      </c>
      <c r="C29" s="120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62" t="s">
        <v>19</v>
      </c>
      <c r="B32" s="163"/>
      <c r="C32" s="163"/>
      <c r="D32" s="163"/>
      <c r="E32" s="107"/>
      <c r="F32" s="35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73" t="s">
        <v>27</v>
      </c>
      <c r="B34" s="174"/>
      <c r="C34" s="174"/>
      <c r="D34" s="174"/>
      <c r="E34" s="174"/>
      <c r="F34" s="175"/>
    </row>
    <row r="35" spans="1:8" ht="30" customHeight="1" x14ac:dyDescent="0.25">
      <c r="A35" s="56" t="s">
        <v>28</v>
      </c>
      <c r="B35" s="176" t="s">
        <v>29</v>
      </c>
      <c r="C35" s="165"/>
      <c r="D35" s="177"/>
      <c r="E35" s="67" t="s">
        <v>56</v>
      </c>
      <c r="F35" s="22" t="s">
        <v>6</v>
      </c>
    </row>
    <row r="36" spans="1:8" x14ac:dyDescent="0.25">
      <c r="A36" s="14" t="s">
        <v>0</v>
      </c>
      <c r="B36" s="137" t="s">
        <v>30</v>
      </c>
      <c r="C36" s="172"/>
      <c r="D36" s="138"/>
      <c r="E36" s="5">
        <v>8.3299999999999999E-2</v>
      </c>
      <c r="F36" s="34">
        <f>E36*F32</f>
        <v>142.37302800000001</v>
      </c>
    </row>
    <row r="37" spans="1:8" x14ac:dyDescent="0.25">
      <c r="A37" s="14" t="s">
        <v>1</v>
      </c>
      <c r="B37" s="137" t="s">
        <v>31</v>
      </c>
      <c r="C37" s="172"/>
      <c r="D37" s="138"/>
      <c r="E37" s="4">
        <v>0.121</v>
      </c>
      <c r="F37" s="34">
        <f>E37*F32</f>
        <v>206.80835999999999</v>
      </c>
    </row>
    <row r="38" spans="1:8" ht="15" customHeight="1" x14ac:dyDescent="0.25">
      <c r="A38" s="176" t="s">
        <v>74</v>
      </c>
      <c r="B38" s="165"/>
      <c r="C38" s="165"/>
      <c r="D38" s="177"/>
      <c r="E38" s="23">
        <f>SUM(E36:E37)</f>
        <v>0.20429999999999998</v>
      </c>
      <c r="F38" s="47">
        <f>SUM(F36:F37)</f>
        <v>349.18138799999997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64" t="s">
        <v>19</v>
      </c>
      <c r="B40" s="165"/>
      <c r="C40" s="165"/>
      <c r="D40" s="165"/>
      <c r="E40" s="108"/>
      <c r="F40" s="30">
        <f>F39+F38</f>
        <v>349.18138799999997</v>
      </c>
    </row>
    <row r="41" spans="1:8" s="78" customFormat="1" ht="5.25" x14ac:dyDescent="0.25">
      <c r="A41" s="76"/>
      <c r="B41" s="77"/>
      <c r="C41" s="77"/>
      <c r="D41" s="77"/>
      <c r="F41" s="79"/>
      <c r="H41" s="85"/>
    </row>
    <row r="42" spans="1:8" x14ac:dyDescent="0.25">
      <c r="A42" s="56" t="s">
        <v>32</v>
      </c>
      <c r="B42" s="176" t="s">
        <v>33</v>
      </c>
      <c r="C42" s="165"/>
      <c r="D42" s="177"/>
      <c r="E42" s="67" t="s">
        <v>56</v>
      </c>
      <c r="F42" s="22" t="s">
        <v>6</v>
      </c>
    </row>
    <row r="43" spans="1:8" x14ac:dyDescent="0.25">
      <c r="A43" s="14" t="s">
        <v>0</v>
      </c>
      <c r="B43" s="137" t="s">
        <v>14</v>
      </c>
      <c r="C43" s="172"/>
      <c r="D43" s="138"/>
      <c r="E43" s="4">
        <v>0.2</v>
      </c>
      <c r="F43" s="36">
        <f>E43*($F$32+$F$40)</f>
        <v>411.66827760000001</v>
      </c>
    </row>
    <row r="44" spans="1:8" x14ac:dyDescent="0.25">
      <c r="A44" s="71" t="s">
        <v>1</v>
      </c>
      <c r="B44" s="137" t="s">
        <v>16</v>
      </c>
      <c r="C44" s="172"/>
      <c r="D44" s="138"/>
      <c r="E44" s="4">
        <v>2.5000000000000001E-2</v>
      </c>
      <c r="F44" s="36">
        <f t="shared" ref="F44:F51" si="0">E44*($F$32+$F$40)</f>
        <v>51.458534700000001</v>
      </c>
    </row>
    <row r="45" spans="1:8" x14ac:dyDescent="0.25">
      <c r="A45" s="168" t="s">
        <v>2</v>
      </c>
      <c r="B45" s="170" t="s">
        <v>108</v>
      </c>
      <c r="C45" s="15" t="s">
        <v>83</v>
      </c>
      <c r="D45" s="15" t="s">
        <v>84</v>
      </c>
      <c r="E45" s="185">
        <v>1.4999999999999999E-2</v>
      </c>
      <c r="F45" s="36">
        <f t="shared" si="0"/>
        <v>30.875120819999996</v>
      </c>
    </row>
    <row r="46" spans="1:8" x14ac:dyDescent="0.25">
      <c r="A46" s="169"/>
      <c r="B46" s="171"/>
      <c r="C46" s="115">
        <v>1</v>
      </c>
      <c r="D46" s="115">
        <v>0.5</v>
      </c>
      <c r="E46" s="186"/>
      <c r="F46" s="36">
        <f t="shared" si="0"/>
        <v>0</v>
      </c>
    </row>
    <row r="47" spans="1:8" x14ac:dyDescent="0.25">
      <c r="A47" s="51" t="s">
        <v>3</v>
      </c>
      <c r="B47" s="137" t="s">
        <v>59</v>
      </c>
      <c r="C47" s="172"/>
      <c r="D47" s="138"/>
      <c r="E47" s="4">
        <v>1.4999999999999999E-2</v>
      </c>
      <c r="F47" s="36">
        <f t="shared" si="0"/>
        <v>30.875120819999996</v>
      </c>
    </row>
    <row r="48" spans="1:8" x14ac:dyDescent="0.25">
      <c r="A48" s="14" t="s">
        <v>7</v>
      </c>
      <c r="B48" s="137" t="s">
        <v>34</v>
      </c>
      <c r="C48" s="172"/>
      <c r="D48" s="138"/>
      <c r="E48" s="4">
        <v>0.01</v>
      </c>
      <c r="F48" s="36">
        <f t="shared" si="0"/>
        <v>20.583413879999998</v>
      </c>
    </row>
    <row r="49" spans="1:8" x14ac:dyDescent="0.25">
      <c r="A49" s="14" t="s">
        <v>8</v>
      </c>
      <c r="B49" s="137" t="s">
        <v>18</v>
      </c>
      <c r="C49" s="172"/>
      <c r="D49" s="138"/>
      <c r="E49" s="4">
        <v>6.0000000000000001E-3</v>
      </c>
      <c r="F49" s="36">
        <f t="shared" si="0"/>
        <v>12.350048328</v>
      </c>
    </row>
    <row r="50" spans="1:8" x14ac:dyDescent="0.25">
      <c r="A50" s="14" t="s">
        <v>9</v>
      </c>
      <c r="B50" s="137" t="s">
        <v>15</v>
      </c>
      <c r="C50" s="172"/>
      <c r="D50" s="138"/>
      <c r="E50" s="4">
        <v>2E-3</v>
      </c>
      <c r="F50" s="36">
        <f t="shared" si="0"/>
        <v>4.1166827759999993</v>
      </c>
    </row>
    <row r="51" spans="1:8" x14ac:dyDescent="0.25">
      <c r="A51" s="14" t="s">
        <v>10</v>
      </c>
      <c r="B51" s="137" t="s">
        <v>17</v>
      </c>
      <c r="C51" s="172"/>
      <c r="D51" s="138"/>
      <c r="E51" s="4">
        <v>0.08</v>
      </c>
      <c r="F51" s="36">
        <f t="shared" si="0"/>
        <v>164.66731103999999</v>
      </c>
    </row>
    <row r="52" spans="1:8" x14ac:dyDescent="0.25">
      <c r="A52" s="176" t="s">
        <v>19</v>
      </c>
      <c r="B52" s="165"/>
      <c r="C52" s="165"/>
      <c r="D52" s="177"/>
      <c r="E52" s="23">
        <f>SUM(E43:E51)</f>
        <v>0.35300000000000004</v>
      </c>
      <c r="F52" s="30">
        <f>SUM(F43:F51)</f>
        <v>726.59450996399983</v>
      </c>
    </row>
    <row r="53" spans="1:8" s="78" customFormat="1" ht="5.25" x14ac:dyDescent="0.25">
      <c r="A53" s="76"/>
      <c r="B53" s="77"/>
      <c r="C53" s="77"/>
      <c r="D53" s="77"/>
      <c r="F53" s="79"/>
      <c r="H53" s="85"/>
    </row>
    <row r="54" spans="1:8" x14ac:dyDescent="0.25">
      <c r="A54" s="56" t="s">
        <v>35</v>
      </c>
      <c r="B54" s="176" t="s">
        <v>11</v>
      </c>
      <c r="C54" s="177"/>
      <c r="D54" s="65" t="s">
        <v>103</v>
      </c>
      <c r="E54" s="67" t="s">
        <v>104</v>
      </c>
      <c r="F54" s="24" t="s">
        <v>6</v>
      </c>
    </row>
    <row r="55" spans="1:8" x14ac:dyDescent="0.25">
      <c r="A55" s="14" t="s">
        <v>0</v>
      </c>
      <c r="B55" s="137" t="s">
        <v>111</v>
      </c>
      <c r="C55" s="138"/>
      <c r="D55" s="8">
        <v>21</v>
      </c>
      <c r="E55" s="92">
        <v>4.2</v>
      </c>
      <c r="F55" s="25">
        <f>(D55*E55*2)-(0.06*F26)</f>
        <v>73.850400000000008</v>
      </c>
      <c r="G55" s="80"/>
    </row>
    <row r="56" spans="1:8" x14ac:dyDescent="0.25">
      <c r="A56" s="12" t="s">
        <v>1</v>
      </c>
      <c r="B56" s="180" t="s">
        <v>98</v>
      </c>
      <c r="C56" s="182"/>
      <c r="D56" s="70">
        <v>21</v>
      </c>
      <c r="E56" s="92">
        <v>22</v>
      </c>
      <c r="F56" s="26">
        <f>(D56*E56)*0.8</f>
        <v>369.6</v>
      </c>
    </row>
    <row r="57" spans="1:8" x14ac:dyDescent="0.25">
      <c r="A57" s="14" t="s">
        <v>2</v>
      </c>
      <c r="B57" s="137" t="s">
        <v>36</v>
      </c>
      <c r="C57" s="172"/>
      <c r="D57" s="172"/>
      <c r="E57" s="138"/>
      <c r="F57" s="27">
        <v>64.94</v>
      </c>
    </row>
    <row r="58" spans="1:8" x14ac:dyDescent="0.25">
      <c r="A58" s="14" t="s">
        <v>3</v>
      </c>
      <c r="B58" s="137" t="s">
        <v>60</v>
      </c>
      <c r="C58" s="172"/>
      <c r="D58" s="172"/>
      <c r="E58" s="138"/>
      <c r="F58" s="27">
        <v>0</v>
      </c>
    </row>
    <row r="59" spans="1:8" x14ac:dyDescent="0.25">
      <c r="A59" s="14" t="s">
        <v>7</v>
      </c>
      <c r="B59" s="137" t="s">
        <v>61</v>
      </c>
      <c r="C59" s="172"/>
      <c r="D59" s="172"/>
      <c r="E59" s="138"/>
      <c r="F59" s="27">
        <v>6.25</v>
      </c>
    </row>
    <row r="60" spans="1:8" x14ac:dyDescent="0.25">
      <c r="A60" s="14" t="s">
        <v>8</v>
      </c>
      <c r="B60" s="137" t="s">
        <v>125</v>
      </c>
      <c r="C60" s="172"/>
      <c r="D60" s="172"/>
      <c r="E60" s="138"/>
      <c r="F60" s="28">
        <v>121</v>
      </c>
    </row>
    <row r="61" spans="1:8" x14ac:dyDescent="0.25">
      <c r="A61" s="164" t="s">
        <v>19</v>
      </c>
      <c r="B61" s="165"/>
      <c r="C61" s="165"/>
      <c r="D61" s="165"/>
      <c r="E61" s="108"/>
      <c r="F61" s="30">
        <f>SUM(F55:F60)</f>
        <v>635.6404</v>
      </c>
    </row>
    <row r="62" spans="1:8" s="78" customFormat="1" ht="5.25" x14ac:dyDescent="0.25">
      <c r="A62" s="76"/>
      <c r="B62" s="77"/>
      <c r="C62" s="77"/>
      <c r="D62" s="77"/>
      <c r="F62" s="79"/>
      <c r="H62" s="85"/>
    </row>
    <row r="63" spans="1:8" ht="15" customHeight="1" x14ac:dyDescent="0.25">
      <c r="A63" s="68">
        <v>2</v>
      </c>
      <c r="B63" s="176" t="s">
        <v>62</v>
      </c>
      <c r="C63" s="165"/>
      <c r="D63" s="165"/>
      <c r="E63" s="177"/>
      <c r="F63" s="22" t="s">
        <v>6</v>
      </c>
    </row>
    <row r="64" spans="1:8" x14ac:dyDescent="0.25">
      <c r="A64" s="13" t="s">
        <v>28</v>
      </c>
      <c r="B64" s="180" t="s">
        <v>29</v>
      </c>
      <c r="C64" s="181"/>
      <c r="D64" s="181"/>
      <c r="E64" s="181"/>
      <c r="F64" s="37">
        <f>F40</f>
        <v>349.18138799999997</v>
      </c>
    </row>
    <row r="65" spans="1:45" s="20" customFormat="1" x14ac:dyDescent="0.25">
      <c r="A65" s="13" t="s">
        <v>32</v>
      </c>
      <c r="B65" s="137" t="s">
        <v>33</v>
      </c>
      <c r="C65" s="172"/>
      <c r="D65" s="172"/>
      <c r="E65" s="172"/>
      <c r="F65" s="37">
        <f>F52</f>
        <v>726.59450996399983</v>
      </c>
      <c r="G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</row>
    <row r="66" spans="1:45" s="20" customFormat="1" x14ac:dyDescent="0.25">
      <c r="A66" s="13" t="s">
        <v>35</v>
      </c>
      <c r="B66" s="137" t="s">
        <v>11</v>
      </c>
      <c r="C66" s="172"/>
      <c r="D66" s="172"/>
      <c r="E66" s="172"/>
      <c r="F66" s="37">
        <f>F61</f>
        <v>635.6404</v>
      </c>
      <c r="G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</row>
    <row r="67" spans="1:45" s="20" customFormat="1" ht="15.75" thickBot="1" x14ac:dyDescent="0.3">
      <c r="A67" s="162" t="s">
        <v>19</v>
      </c>
      <c r="B67" s="163"/>
      <c r="C67" s="163"/>
      <c r="D67" s="163"/>
      <c r="E67" s="106"/>
      <c r="F67" s="33">
        <f>SUM(F64:F66)</f>
        <v>1711.4162979639998</v>
      </c>
      <c r="G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</row>
    <row r="68" spans="1:45" s="20" customFormat="1" ht="15.75" thickBot="1" x14ac:dyDescent="0.3">
      <c r="A68" s="72"/>
      <c r="B68" s="72"/>
      <c r="C68" s="72"/>
      <c r="D68" s="72"/>
      <c r="E68" s="72"/>
      <c r="F68" s="72"/>
      <c r="G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</row>
    <row r="69" spans="1:45" s="20" customFormat="1" x14ac:dyDescent="0.25">
      <c r="A69" s="179" t="s">
        <v>43</v>
      </c>
      <c r="B69" s="174"/>
      <c r="C69" s="174"/>
      <c r="D69" s="174"/>
      <c r="E69" s="174"/>
      <c r="F69" s="175"/>
      <c r="G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</row>
    <row r="70" spans="1:45" s="20" customFormat="1" x14ac:dyDescent="0.25">
      <c r="A70" s="67">
        <v>3</v>
      </c>
      <c r="B70" s="176" t="s">
        <v>21</v>
      </c>
      <c r="C70" s="165"/>
      <c r="D70" s="177"/>
      <c r="E70" s="67" t="s">
        <v>56</v>
      </c>
      <c r="F70" s="22" t="s">
        <v>6</v>
      </c>
      <c r="G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7.1784720000000002</v>
      </c>
      <c r="G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</row>
    <row r="72" spans="1:45" s="20" customFormat="1" x14ac:dyDescent="0.25">
      <c r="A72" s="52" t="s">
        <v>1</v>
      </c>
      <c r="B72" s="137" t="s">
        <v>38</v>
      </c>
      <c r="C72" s="172"/>
      <c r="D72" s="172"/>
      <c r="E72" s="55">
        <f>E51*E71</f>
        <v>3.3599999999999998E-4</v>
      </c>
      <c r="F72" s="34">
        <f t="shared" ref="F72:F76" si="1">E72*$F$32</f>
        <v>0.57427775999999997</v>
      </c>
      <c r="G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</row>
    <row r="73" spans="1:45" s="20" customFormat="1" x14ac:dyDescent="0.25">
      <c r="A73" s="15" t="s">
        <v>2</v>
      </c>
      <c r="B73" s="137" t="s">
        <v>41</v>
      </c>
      <c r="C73" s="172"/>
      <c r="D73" s="172"/>
      <c r="E73" s="4">
        <v>0.02</v>
      </c>
      <c r="F73" s="34">
        <f t="shared" si="1"/>
        <v>34.183199999999999</v>
      </c>
      <c r="G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</row>
    <row r="74" spans="1:45" s="20" customFormat="1" x14ac:dyDescent="0.25">
      <c r="A74" s="52" t="s">
        <v>3</v>
      </c>
      <c r="B74" s="137" t="s">
        <v>42</v>
      </c>
      <c r="C74" s="172"/>
      <c r="D74" s="172"/>
      <c r="E74" s="55">
        <v>4.4000000000000003E-3</v>
      </c>
      <c r="F74" s="34">
        <f t="shared" si="1"/>
        <v>7.5203040000000012</v>
      </c>
      <c r="G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</row>
    <row r="75" spans="1:45" s="20" customFormat="1" x14ac:dyDescent="0.25">
      <c r="A75" s="15" t="s">
        <v>7</v>
      </c>
      <c r="B75" s="137" t="s">
        <v>39</v>
      </c>
      <c r="C75" s="172"/>
      <c r="D75" s="172"/>
      <c r="E75" s="4">
        <f>E52*E74</f>
        <v>1.5532000000000002E-3</v>
      </c>
      <c r="F75" s="34">
        <f t="shared" si="1"/>
        <v>2.6546673120000004</v>
      </c>
      <c r="G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</row>
    <row r="76" spans="1:45" s="20" customFormat="1" x14ac:dyDescent="0.25">
      <c r="A76" s="15" t="s">
        <v>8</v>
      </c>
      <c r="B76" s="137" t="s">
        <v>40</v>
      </c>
      <c r="C76" s="172"/>
      <c r="D76" s="172"/>
      <c r="E76" s="4">
        <v>0.02</v>
      </c>
      <c r="F76" s="34">
        <f t="shared" si="1"/>
        <v>34.183199999999999</v>
      </c>
      <c r="G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45" s="20" customFormat="1" ht="15.75" thickBot="1" x14ac:dyDescent="0.3">
      <c r="A77" s="178" t="s">
        <v>19</v>
      </c>
      <c r="B77" s="163"/>
      <c r="C77" s="163"/>
      <c r="D77" s="163"/>
      <c r="E77" s="50">
        <f>SUM(E71:E76)</f>
        <v>5.0489200000000005E-2</v>
      </c>
      <c r="F77" s="35">
        <f>SUM(F71:F76)</f>
        <v>86.294121071999996</v>
      </c>
      <c r="G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  <row r="79" spans="1:45" s="20" customFormat="1" x14ac:dyDescent="0.25">
      <c r="A79" s="173" t="s">
        <v>99</v>
      </c>
      <c r="B79" s="174"/>
      <c r="C79" s="174"/>
      <c r="D79" s="174"/>
      <c r="E79" s="174"/>
      <c r="F79" s="175"/>
      <c r="G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45" s="20" customFormat="1" x14ac:dyDescent="0.25">
      <c r="A80" s="68" t="s">
        <v>13</v>
      </c>
      <c r="B80" s="176" t="s">
        <v>77</v>
      </c>
      <c r="C80" s="165"/>
      <c r="D80" s="177"/>
      <c r="E80" s="67" t="s">
        <v>56</v>
      </c>
      <c r="F80" s="24" t="s">
        <v>6</v>
      </c>
      <c r="G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29" x14ac:dyDescent="0.2">
      <c r="A81" s="44" t="s">
        <v>0</v>
      </c>
      <c r="B81" s="137" t="s">
        <v>46</v>
      </c>
      <c r="C81" s="172"/>
      <c r="D81" s="172"/>
      <c r="E81" s="4">
        <v>9.2999999999999992E-3</v>
      </c>
      <c r="F81" s="48">
        <f>E81*$F$32</f>
        <v>15.895187999999999</v>
      </c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</row>
    <row r="82" spans="1:29" x14ac:dyDescent="0.25">
      <c r="A82" s="44" t="s">
        <v>1</v>
      </c>
      <c r="B82" s="137" t="s">
        <v>79</v>
      </c>
      <c r="C82" s="172"/>
      <c r="D82" s="172"/>
      <c r="E82" s="4">
        <v>4.0000000000000002E-4</v>
      </c>
      <c r="F82" s="48">
        <f t="shared" ref="F82:F85" si="2">E82*$F$32</f>
        <v>0.68366400000000005</v>
      </c>
      <c r="G82" s="166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</row>
    <row r="83" spans="1:29" x14ac:dyDescent="0.25">
      <c r="A83" s="44" t="s">
        <v>2</v>
      </c>
      <c r="B83" s="137" t="s">
        <v>47</v>
      </c>
      <c r="C83" s="172"/>
      <c r="D83" s="172"/>
      <c r="E83" s="4">
        <v>2.3E-3</v>
      </c>
      <c r="F83" s="48">
        <f t="shared" si="2"/>
        <v>3.9310680000000002</v>
      </c>
      <c r="G83" s="166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</row>
    <row r="84" spans="1:29" ht="28.9" customHeight="1" x14ac:dyDescent="0.25">
      <c r="A84" s="44" t="s">
        <v>3</v>
      </c>
      <c r="B84" s="137" t="s">
        <v>49</v>
      </c>
      <c r="C84" s="172"/>
      <c r="D84" s="172"/>
      <c r="E84" s="4">
        <v>1.6000000000000001E-3</v>
      </c>
      <c r="F84" s="48">
        <f t="shared" si="2"/>
        <v>2.7346560000000002</v>
      </c>
      <c r="G84" s="166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</row>
    <row r="85" spans="1:29" ht="23.45" customHeight="1" x14ac:dyDescent="0.25">
      <c r="A85" s="14" t="s">
        <v>7</v>
      </c>
      <c r="B85" s="137" t="s">
        <v>48</v>
      </c>
      <c r="C85" s="172"/>
      <c r="D85" s="172"/>
      <c r="E85" s="4">
        <v>2.8999999999999998E-3</v>
      </c>
      <c r="F85" s="48">
        <f t="shared" si="2"/>
        <v>4.9565640000000002</v>
      </c>
      <c r="G85" s="166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</row>
    <row r="86" spans="1:29" x14ac:dyDescent="0.25">
      <c r="A86" s="164" t="s">
        <v>19</v>
      </c>
      <c r="B86" s="165"/>
      <c r="C86" s="165"/>
      <c r="D86" s="165"/>
      <c r="E86" s="54"/>
      <c r="F86" s="53">
        <f>SUM(F81:F85)</f>
        <v>28.201139999999999</v>
      </c>
    </row>
    <row r="87" spans="1:29" s="78" customFormat="1" ht="5.25" x14ac:dyDescent="0.25">
      <c r="A87" s="76"/>
      <c r="B87" s="77"/>
      <c r="C87" s="77"/>
      <c r="D87" s="77"/>
      <c r="F87" s="79"/>
      <c r="H87" s="85"/>
    </row>
    <row r="88" spans="1:29" x14ac:dyDescent="0.25">
      <c r="A88" s="68" t="s">
        <v>20</v>
      </c>
      <c r="B88" s="176" t="s">
        <v>50</v>
      </c>
      <c r="C88" s="165"/>
      <c r="D88" s="177"/>
      <c r="E88" s="67" t="s">
        <v>56</v>
      </c>
      <c r="F88" s="24" t="s">
        <v>6</v>
      </c>
    </row>
    <row r="89" spans="1:29" x14ac:dyDescent="0.25">
      <c r="A89" s="44" t="s">
        <v>0</v>
      </c>
      <c r="B89" s="137" t="s">
        <v>51</v>
      </c>
      <c r="C89" s="172"/>
      <c r="D89" s="172"/>
      <c r="E89" s="4">
        <v>0</v>
      </c>
      <c r="F89" s="48">
        <f>E89*F32</f>
        <v>0</v>
      </c>
    </row>
    <row r="90" spans="1:29" x14ac:dyDescent="0.25">
      <c r="A90" s="164" t="s">
        <v>19</v>
      </c>
      <c r="B90" s="165"/>
      <c r="C90" s="165"/>
      <c r="D90" s="165"/>
      <c r="E90" s="108"/>
      <c r="F90" s="30">
        <f>SUM(F89)</f>
        <v>0</v>
      </c>
    </row>
    <row r="91" spans="1:29" s="78" customFormat="1" ht="5.25" x14ac:dyDescent="0.25">
      <c r="A91" s="76"/>
      <c r="B91" s="77"/>
      <c r="C91" s="77"/>
      <c r="D91" s="77"/>
      <c r="F91" s="79"/>
      <c r="H91" s="85"/>
    </row>
    <row r="92" spans="1:29" ht="15" customHeight="1" x14ac:dyDescent="0.25">
      <c r="A92" s="68">
        <v>4</v>
      </c>
      <c r="B92" s="176" t="s">
        <v>63</v>
      </c>
      <c r="C92" s="165"/>
      <c r="D92" s="165"/>
      <c r="E92" s="177"/>
      <c r="F92" s="22" t="s">
        <v>6</v>
      </c>
    </row>
    <row r="93" spans="1:29" x14ac:dyDescent="0.25">
      <c r="A93" s="13" t="s">
        <v>13</v>
      </c>
      <c r="B93" s="180" t="s">
        <v>45</v>
      </c>
      <c r="C93" s="181"/>
      <c r="D93" s="181"/>
      <c r="E93" s="182"/>
      <c r="F93" s="32">
        <f>F86</f>
        <v>28.201139999999999</v>
      </c>
    </row>
    <row r="94" spans="1:29" x14ac:dyDescent="0.25">
      <c r="A94" s="13" t="s">
        <v>20</v>
      </c>
      <c r="B94" s="180" t="s">
        <v>50</v>
      </c>
      <c r="C94" s="181"/>
      <c r="D94" s="181"/>
      <c r="E94" s="181"/>
      <c r="F94" s="32">
        <f>F90</f>
        <v>0</v>
      </c>
    </row>
    <row r="95" spans="1:29" ht="15.75" thickBot="1" x14ac:dyDescent="0.3">
      <c r="A95" s="162" t="s">
        <v>19</v>
      </c>
      <c r="B95" s="163"/>
      <c r="C95" s="163"/>
      <c r="D95" s="163"/>
      <c r="E95" s="106"/>
      <c r="F95" s="38">
        <f>SUM(F93:F94)</f>
        <v>28.201139999999999</v>
      </c>
    </row>
    <row r="96" spans="1:29" ht="15.75" thickBot="1" x14ac:dyDescent="0.3">
      <c r="A96" s="86"/>
      <c r="B96" s="86"/>
      <c r="C96" s="86"/>
      <c r="D96" s="86"/>
      <c r="E96" s="89"/>
      <c r="F96" s="89"/>
    </row>
    <row r="97" spans="1:45" s="81" customFormat="1" x14ac:dyDescent="0.25">
      <c r="A97" s="173" t="s">
        <v>52</v>
      </c>
      <c r="B97" s="183"/>
      <c r="C97" s="183"/>
      <c r="D97" s="183"/>
      <c r="E97" s="183"/>
      <c r="F97" s="175"/>
      <c r="G97" s="72"/>
      <c r="H97" s="20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56">
        <v>5</v>
      </c>
      <c r="B98" s="176" t="s">
        <v>105</v>
      </c>
      <c r="C98" s="165"/>
      <c r="D98" s="165"/>
      <c r="E98" s="177"/>
      <c r="F98" s="22" t="s">
        <v>6</v>
      </c>
    </row>
    <row r="99" spans="1:45" x14ac:dyDescent="0.25">
      <c r="A99" s="14" t="s">
        <v>0</v>
      </c>
      <c r="B99" s="137" t="s">
        <v>12</v>
      </c>
      <c r="C99" s="172"/>
      <c r="D99" s="172"/>
      <c r="E99" s="138"/>
      <c r="F99" s="37">
        <v>12</v>
      </c>
    </row>
    <row r="100" spans="1:45" x14ac:dyDescent="0.25">
      <c r="A100" s="14" t="s">
        <v>2</v>
      </c>
      <c r="B100" s="137" t="s">
        <v>117</v>
      </c>
      <c r="C100" s="172"/>
      <c r="D100" s="172"/>
      <c r="E100" s="138"/>
      <c r="F100" s="37">
        <v>0</v>
      </c>
    </row>
    <row r="101" spans="1:45" x14ac:dyDescent="0.25">
      <c r="A101" s="14" t="s">
        <v>3</v>
      </c>
      <c r="B101" s="137" t="s">
        <v>126</v>
      </c>
      <c r="C101" s="172"/>
      <c r="D101" s="172"/>
      <c r="E101" s="138"/>
      <c r="F101" s="37">
        <v>0</v>
      </c>
    </row>
    <row r="102" spans="1:45" ht="15.75" thickBot="1" x14ac:dyDescent="0.3">
      <c r="A102" s="162" t="s">
        <v>19</v>
      </c>
      <c r="B102" s="163"/>
      <c r="C102" s="163"/>
      <c r="D102" s="163"/>
      <c r="E102" s="107"/>
      <c r="F102" s="38">
        <f>SUM(F99:F101)</f>
        <v>12</v>
      </c>
    </row>
    <row r="103" spans="1:45" ht="15.75" thickBot="1" x14ac:dyDescent="0.3">
      <c r="A103" s="184"/>
      <c r="B103" s="184"/>
      <c r="C103" s="184"/>
      <c r="D103" s="184"/>
      <c r="E103" s="184"/>
      <c r="F103" s="184"/>
    </row>
    <row r="104" spans="1:45" s="82" customFormat="1" x14ac:dyDescent="0.25">
      <c r="A104" s="173" t="s">
        <v>53</v>
      </c>
      <c r="B104" s="174"/>
      <c r="C104" s="174"/>
      <c r="D104" s="174"/>
      <c r="E104" s="183"/>
      <c r="F104" s="175"/>
      <c r="H104" s="20"/>
    </row>
    <row r="105" spans="1:45" x14ac:dyDescent="0.25">
      <c r="A105" s="68">
        <v>6</v>
      </c>
      <c r="B105" s="213" t="s">
        <v>22</v>
      </c>
      <c r="C105" s="213"/>
      <c r="D105" s="213"/>
      <c r="E105" s="66" t="s">
        <v>56</v>
      </c>
      <c r="F105" s="22" t="s">
        <v>6</v>
      </c>
    </row>
    <row r="106" spans="1:45" x14ac:dyDescent="0.25">
      <c r="A106" s="44" t="s">
        <v>0</v>
      </c>
      <c r="B106" s="137" t="s">
        <v>23</v>
      </c>
      <c r="C106" s="172"/>
      <c r="D106" s="172"/>
      <c r="E106" s="4">
        <v>2.5000000000000001E-3</v>
      </c>
      <c r="F106" s="34">
        <f>E106*(F32+F67+F77+F95+F102)</f>
        <v>8.8676788975900003</v>
      </c>
    </row>
    <row r="107" spans="1:45" x14ac:dyDescent="0.25">
      <c r="A107" s="44" t="s">
        <v>1</v>
      </c>
      <c r="B107" s="137" t="s">
        <v>25</v>
      </c>
      <c r="C107" s="172"/>
      <c r="D107" s="172"/>
      <c r="E107" s="4">
        <v>2.5000000000000001E-3</v>
      </c>
      <c r="F107" s="34">
        <f>E107*(F32+F67+F77+F95+F102+F106)</f>
        <v>8.889848094833976</v>
      </c>
    </row>
    <row r="108" spans="1:45" x14ac:dyDescent="0.25">
      <c r="A108" s="218" t="s">
        <v>71</v>
      </c>
      <c r="B108" s="219"/>
      <c r="C108" s="69"/>
      <c r="D108" s="69"/>
      <c r="E108" s="42">
        <f>SUM(E106:E107)</f>
        <v>5.0000000000000001E-3</v>
      </c>
      <c r="F108" s="39">
        <f>SUM(F106:F107)</f>
        <v>17.757526992423976</v>
      </c>
    </row>
    <row r="109" spans="1:45" s="78" customFormat="1" ht="5.25" x14ac:dyDescent="0.25">
      <c r="A109" s="76"/>
      <c r="B109" s="77"/>
      <c r="C109" s="77"/>
      <c r="D109" s="77"/>
      <c r="F109" s="79"/>
      <c r="H109" s="85"/>
    </row>
    <row r="110" spans="1:45" x14ac:dyDescent="0.25">
      <c r="A110" s="41" t="s">
        <v>2</v>
      </c>
      <c r="B110" s="220" t="s">
        <v>24</v>
      </c>
      <c r="C110" s="221"/>
      <c r="D110" s="221"/>
      <c r="E110" s="221"/>
      <c r="F110" s="222"/>
    </row>
    <row r="111" spans="1:45" x14ac:dyDescent="0.25">
      <c r="A111" s="14" t="s">
        <v>64</v>
      </c>
      <c r="B111" s="2" t="s">
        <v>67</v>
      </c>
      <c r="C111" s="2" t="s">
        <v>85</v>
      </c>
      <c r="D111" s="49"/>
      <c r="E111" s="4">
        <v>6.4999999999999997E-3</v>
      </c>
      <c r="F111" s="34">
        <f>E111*(F32+F67+F77+F95+F102+F108)/(1-E115)</f>
        <v>25.365505264570064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49"/>
      <c r="E112" s="4">
        <v>0.03</v>
      </c>
      <c r="F112" s="34">
        <f>E112*(F32+F67+F77+F95+F102+F108)/(1-E115)</f>
        <v>117.07156275955415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49"/>
      <c r="E113" s="4">
        <v>0.05</v>
      </c>
      <c r="F113" s="34">
        <f>E113*(F32+F67+F77+F95+F102+F108)/(1-E115)</f>
        <v>195.1192712659236</v>
      </c>
    </row>
    <row r="114" spans="1:8" x14ac:dyDescent="0.25">
      <c r="A114" s="15" t="s">
        <v>88</v>
      </c>
      <c r="B114" s="49" t="s">
        <v>87</v>
      </c>
      <c r="C114" s="2"/>
      <c r="D114" s="49"/>
      <c r="E114" s="4"/>
      <c r="F114" s="48"/>
    </row>
    <row r="115" spans="1:8" ht="15" customHeight="1" x14ac:dyDescent="0.25">
      <c r="A115" s="215" t="s">
        <v>72</v>
      </c>
      <c r="B115" s="216"/>
      <c r="C115" s="216"/>
      <c r="D115" s="217"/>
      <c r="E115" s="42">
        <f>SUM(E111:E114)</f>
        <v>8.6499999999999994E-2</v>
      </c>
      <c r="F115" s="45">
        <f>SUM(F111:F114)</f>
        <v>337.55633929004784</v>
      </c>
    </row>
    <row r="116" spans="1:8" ht="15.75" thickBot="1" x14ac:dyDescent="0.3">
      <c r="A116" s="162" t="s">
        <v>19</v>
      </c>
      <c r="B116" s="163"/>
      <c r="C116" s="163"/>
      <c r="D116" s="214"/>
      <c r="E116" s="29">
        <f>E108+E115</f>
        <v>9.1499999999999998E-2</v>
      </c>
      <c r="F116" s="35">
        <f>TRUNC(F108+F115,2)</f>
        <v>355.31</v>
      </c>
      <c r="G116" s="83"/>
    </row>
    <row r="117" spans="1:8" ht="15.75" thickBot="1" x14ac:dyDescent="0.3">
      <c r="A117" s="3"/>
      <c r="B117" s="86"/>
      <c r="C117" s="86"/>
      <c r="D117" s="86"/>
      <c r="E117" s="87"/>
      <c r="F117" s="88"/>
      <c r="G117" s="83"/>
    </row>
    <row r="118" spans="1:8" x14ac:dyDescent="0.25">
      <c r="A118" s="173" t="s">
        <v>69</v>
      </c>
      <c r="B118" s="183"/>
      <c r="C118" s="183"/>
      <c r="D118" s="183"/>
      <c r="E118" s="183"/>
      <c r="F118" s="175"/>
      <c r="G118" s="83"/>
    </row>
    <row r="119" spans="1:8" ht="15" customHeight="1" x14ac:dyDescent="0.25">
      <c r="A119" s="164" t="s">
        <v>80</v>
      </c>
      <c r="B119" s="165"/>
      <c r="C119" s="165"/>
      <c r="D119" s="165"/>
      <c r="E119" s="177"/>
      <c r="F119" s="22" t="s">
        <v>6</v>
      </c>
    </row>
    <row r="120" spans="1:8" s="82" customFormat="1" x14ac:dyDescent="0.25">
      <c r="A120" s="13" t="s">
        <v>0</v>
      </c>
      <c r="B120" s="137" t="s">
        <v>26</v>
      </c>
      <c r="C120" s="172"/>
      <c r="D120" s="172"/>
      <c r="E120" s="138"/>
      <c r="F120" s="37">
        <f>F32</f>
        <v>1709.16</v>
      </c>
      <c r="H120" s="20"/>
    </row>
    <row r="121" spans="1:8" x14ac:dyDescent="0.25">
      <c r="A121" s="13" t="s">
        <v>1</v>
      </c>
      <c r="B121" s="137" t="s">
        <v>27</v>
      </c>
      <c r="C121" s="172"/>
      <c r="D121" s="172"/>
      <c r="E121" s="138"/>
      <c r="F121" s="37">
        <f>F67</f>
        <v>1711.4162979639998</v>
      </c>
    </row>
    <row r="122" spans="1:8" x14ac:dyDescent="0.25">
      <c r="A122" s="13" t="s">
        <v>2</v>
      </c>
      <c r="B122" s="137" t="s">
        <v>43</v>
      </c>
      <c r="C122" s="172"/>
      <c r="D122" s="172"/>
      <c r="E122" s="138"/>
      <c r="F122" s="37">
        <f>F77</f>
        <v>86.294121071999996</v>
      </c>
    </row>
    <row r="123" spans="1:8" x14ac:dyDescent="0.25">
      <c r="A123" s="13" t="s">
        <v>3</v>
      </c>
      <c r="B123" s="137" t="s">
        <v>44</v>
      </c>
      <c r="C123" s="172"/>
      <c r="D123" s="172"/>
      <c r="E123" s="138"/>
      <c r="F123" s="37">
        <f>F95</f>
        <v>28.201139999999999</v>
      </c>
    </row>
    <row r="124" spans="1:8" x14ac:dyDescent="0.25">
      <c r="A124" s="13" t="s">
        <v>7</v>
      </c>
      <c r="B124" s="137" t="s">
        <v>52</v>
      </c>
      <c r="C124" s="172"/>
      <c r="D124" s="172"/>
      <c r="E124" s="138"/>
      <c r="F124" s="37">
        <f>F102</f>
        <v>12</v>
      </c>
    </row>
    <row r="125" spans="1:8" x14ac:dyDescent="0.25">
      <c r="A125" s="164" t="s">
        <v>70</v>
      </c>
      <c r="B125" s="165"/>
      <c r="C125" s="165"/>
      <c r="D125" s="165"/>
      <c r="E125" s="165"/>
      <c r="F125" s="40">
        <f>TRUNC(SUM(F120:F124),2)</f>
        <v>3547.07</v>
      </c>
      <c r="H125" s="6"/>
    </row>
    <row r="126" spans="1:8" x14ac:dyDescent="0.25">
      <c r="A126" s="13" t="s">
        <v>8</v>
      </c>
      <c r="B126" s="190" t="s">
        <v>53</v>
      </c>
      <c r="C126" s="190"/>
      <c r="D126" s="190"/>
      <c r="E126" s="190"/>
      <c r="F126" s="37">
        <f>F116</f>
        <v>355.31</v>
      </c>
    </row>
    <row r="127" spans="1:8" ht="15.75" thickBot="1" x14ac:dyDescent="0.3">
      <c r="A127" s="162" t="s">
        <v>73</v>
      </c>
      <c r="B127" s="163"/>
      <c r="C127" s="163"/>
      <c r="D127" s="163"/>
      <c r="E127" s="163"/>
      <c r="F127" s="38">
        <f>TRUNC(F125+F126,2)</f>
        <v>3902.38</v>
      </c>
      <c r="H127" s="6"/>
    </row>
    <row r="128" spans="1:8" ht="15.75" thickBot="1" x14ac:dyDescent="0.3">
      <c r="A128" s="86"/>
      <c r="B128" s="86"/>
      <c r="C128" s="86"/>
      <c r="D128" s="86"/>
      <c r="E128" s="86"/>
      <c r="F128" s="90"/>
      <c r="H128" s="72"/>
    </row>
    <row r="129" spans="1:45" s="81" customFormat="1" x14ac:dyDescent="0.25">
      <c r="A129" s="230" t="s">
        <v>90</v>
      </c>
      <c r="B129" s="231"/>
      <c r="C129" s="231"/>
      <c r="D129" s="231"/>
      <c r="E129" s="231"/>
      <c r="F129" s="231"/>
      <c r="G129" s="23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</row>
    <row r="130" spans="1:45" s="81" customFormat="1" ht="60" x14ac:dyDescent="0.25">
      <c r="A130" s="60"/>
      <c r="B130" s="61" t="s">
        <v>91</v>
      </c>
      <c r="C130" s="62" t="s">
        <v>92</v>
      </c>
      <c r="D130" s="62" t="s">
        <v>93</v>
      </c>
      <c r="E130" s="57" t="s">
        <v>94</v>
      </c>
      <c r="F130" s="57" t="s">
        <v>95</v>
      </c>
      <c r="G130" s="58" t="s">
        <v>96</v>
      </c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</row>
    <row r="131" spans="1:45" x14ac:dyDescent="0.25">
      <c r="A131" s="93" t="s">
        <v>102</v>
      </c>
      <c r="B131" s="94" t="e">
        <f>#REF!</f>
        <v>#REF!</v>
      </c>
      <c r="C131" s="95">
        <f>F127</f>
        <v>3902.38</v>
      </c>
      <c r="D131" s="96">
        <v>1</v>
      </c>
      <c r="E131" s="97">
        <f>C131*D131</f>
        <v>3902.38</v>
      </c>
      <c r="F131" s="98">
        <v>1</v>
      </c>
      <c r="G131" s="99">
        <f>TRUNC(E131*F131,2)</f>
        <v>3902.38</v>
      </c>
      <c r="H131" s="6"/>
    </row>
    <row r="132" spans="1:45" x14ac:dyDescent="0.25">
      <c r="A132" s="224" t="s">
        <v>97</v>
      </c>
      <c r="B132" s="225"/>
      <c r="C132" s="225"/>
      <c r="D132" s="225"/>
      <c r="E132" s="225"/>
      <c r="F132" s="226"/>
      <c r="G132" s="100">
        <f>G131</f>
        <v>3902.38</v>
      </c>
      <c r="H132" s="6"/>
    </row>
    <row r="133" spans="1:45" x14ac:dyDescent="0.25">
      <c r="A133" s="224" t="s">
        <v>110</v>
      </c>
      <c r="B133" s="225"/>
      <c r="C133" s="225"/>
      <c r="D133" s="225"/>
      <c r="E133" s="225"/>
      <c r="F133" s="226"/>
      <c r="G133" s="100">
        <f>TRUNC(G132*24,2)</f>
        <v>93657.12</v>
      </c>
      <c r="H133" s="6"/>
    </row>
    <row r="134" spans="1:45" ht="15.75" thickBot="1" x14ac:dyDescent="0.3">
      <c r="A134" s="227" t="s">
        <v>100</v>
      </c>
      <c r="B134" s="228"/>
      <c r="C134" s="228"/>
      <c r="D134" s="228"/>
      <c r="E134" s="228"/>
      <c r="F134" s="229"/>
      <c r="G134" s="101">
        <v>0</v>
      </c>
      <c r="H134" s="6"/>
    </row>
    <row r="135" spans="1:45" x14ac:dyDescent="0.25">
      <c r="A135" s="3"/>
      <c r="B135" s="86"/>
      <c r="C135" s="86"/>
      <c r="D135" s="86"/>
      <c r="E135" s="87"/>
      <c r="F135" s="88"/>
      <c r="G135" s="83"/>
      <c r="H135" s="72"/>
    </row>
    <row r="136" spans="1:45" x14ac:dyDescent="0.25">
      <c r="A136" s="161"/>
      <c r="B136" s="161"/>
      <c r="C136" s="161"/>
      <c r="F136" s="117"/>
      <c r="H136" s="72"/>
    </row>
    <row r="137" spans="1:45" x14ac:dyDescent="0.25">
      <c r="B137" s="223"/>
      <c r="C137" s="223"/>
      <c r="D137" s="223"/>
      <c r="E137" s="223"/>
      <c r="F137" s="223"/>
      <c r="H137" s="72"/>
    </row>
    <row r="138" spans="1:45" x14ac:dyDescent="0.25">
      <c r="B138" s="118"/>
      <c r="C138" s="118"/>
      <c r="D138" s="118"/>
      <c r="E138" s="118"/>
      <c r="F138" s="118"/>
      <c r="H138" s="72"/>
    </row>
    <row r="139" spans="1:45" ht="15.75" x14ac:dyDescent="0.25">
      <c r="A139" s="110"/>
      <c r="H139" s="72"/>
    </row>
    <row r="140" spans="1:45" ht="15.75" x14ac:dyDescent="0.25">
      <c r="A140" s="110"/>
      <c r="H140" s="72"/>
    </row>
    <row r="141" spans="1:45" x14ac:dyDescent="0.2">
      <c r="A141" s="111"/>
      <c r="B141" s="84"/>
      <c r="C141" s="84"/>
      <c r="D141" s="84"/>
      <c r="H141" s="72"/>
    </row>
    <row r="142" spans="1:45" x14ac:dyDescent="0.25">
      <c r="A142" s="112"/>
      <c r="B142" s="3"/>
      <c r="C142" s="3"/>
      <c r="D142" s="3"/>
      <c r="H142" s="72"/>
    </row>
    <row r="143" spans="1:45" x14ac:dyDescent="0.2">
      <c r="A143" s="113"/>
      <c r="H143" s="72"/>
    </row>
    <row r="144" spans="1:45" x14ac:dyDescent="0.25">
      <c r="H144" s="72"/>
    </row>
    <row r="145" spans="8:8" x14ac:dyDescent="0.25">
      <c r="H145" s="72"/>
    </row>
    <row r="146" spans="8:8" x14ac:dyDescent="0.25">
      <c r="H146" s="72"/>
    </row>
    <row r="147" spans="8:8" x14ac:dyDescent="0.25">
      <c r="H147" s="72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</vt:i4>
      </vt:variant>
    </vt:vector>
  </HeadingPairs>
  <TitlesOfParts>
    <vt:vector size="17" baseType="lpstr">
      <vt:lpstr>Planilha Resumo - Proposta </vt:lpstr>
      <vt:lpstr>MATEIRIAL-EQUIPAMENTOS</vt:lpstr>
      <vt:lpstr>eletricista</vt:lpstr>
      <vt:lpstr>bomb hid</vt:lpstr>
      <vt:lpstr>asg</vt:lpstr>
      <vt:lpstr>carregador</vt:lpstr>
      <vt:lpstr>jard</vt:lpstr>
      <vt:lpstr>copa</vt:lpstr>
      <vt:lpstr>rec</vt:lpstr>
      <vt:lpstr>rec 12x36 D</vt:lpstr>
      <vt:lpstr>rec 12x36 N</vt:lpstr>
      <vt:lpstr>enc</vt:lpstr>
      <vt:lpstr>aux apoio adm</vt:lpstr>
      <vt:lpstr>op repro</vt:lpstr>
      <vt:lpstr>asg baca</vt:lpstr>
      <vt:lpstr>rec baca</vt:lpstr>
      <vt:lpstr>'Planilha Resumo - Proposta '!Area_de_impressao</vt:lpstr>
    </vt:vector>
  </TitlesOfParts>
  <Company>Ministério da Educação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Alipio Paulino de Aguiar</dc:creator>
  <cp:lastModifiedBy>Usuario</cp:lastModifiedBy>
  <cp:lastPrinted>2024-05-14T15:56:26Z</cp:lastPrinted>
  <dcterms:created xsi:type="dcterms:W3CDTF">2014-01-21T12:35:32Z</dcterms:created>
  <dcterms:modified xsi:type="dcterms:W3CDTF">2024-10-16T14:39:28Z</dcterms:modified>
</cp:coreProperties>
</file>