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4BXfU5d5kFQqIPsYa9YfvGXS_-SoFNgZ\Nuvem G Kelly\G KELLY\Licitações\2023\03 Marco\14 MPU Sao Luis MA - Hab Pronta\Proposta\"/>
    </mc:Choice>
  </mc:AlternateContent>
  <xr:revisionPtr revIDLastSave="0" documentId="13_ncr:1_{5FF9486E-7BA8-499B-B51D-FF5FCE2B3527}" xr6:coauthVersionLast="47" xr6:coauthVersionMax="47" xr10:uidLastSave="{00000000-0000-0000-0000-000000000000}"/>
  <bookViews>
    <workbookView xWindow="-109" yWindow="-109" windowWidth="26301" windowHeight="14169" tabRatio="855" xr2:uid="{00000000-000D-0000-FFFF-FFFF00000000}"/>
  </bookViews>
  <sheets>
    <sheet name="Resumo" sheetId="10" r:id="rId1"/>
    <sheet name="Diárias" sheetId="11" r:id="rId2"/>
    <sheet name="Uniformes" sheetId="12" r:id="rId3"/>
    <sheet name="Materiais" sheetId="13" r:id="rId4"/>
    <sheet name="Eletricista" sheetId="1" r:id="rId5"/>
    <sheet name="Bombeiro Hidraulico" sheetId="3" r:id="rId6"/>
    <sheet name="Jardineiro" sheetId="5" r:id="rId7"/>
    <sheet name="Aux. Ser. Ger." sheetId="4" r:id="rId8"/>
    <sheet name="Recepcionista" sheetId="6" r:id="rId9"/>
    <sheet name="Encarregado" sheetId="7" r:id="rId10"/>
    <sheet name="Aux. Adm." sheetId="8" r:id="rId11"/>
    <sheet name="Motorista B" sheetId="9" r:id="rId12"/>
  </sheets>
  <definedNames>
    <definedName name="_xlnm.Print_Area" localSheetId="10">'Aux. Adm.'!$A$1:$G$142</definedName>
    <definedName name="_xlnm.Print_Area" localSheetId="7">'Aux. Ser. Ger.'!$A$1:$G$142</definedName>
    <definedName name="_xlnm.Print_Area" localSheetId="5">'Bombeiro Hidraulico'!$A$1:$G$150</definedName>
    <definedName name="_xlnm.Print_Area" localSheetId="4">Eletricista!$A$1:$G$142</definedName>
    <definedName name="_xlnm.Print_Area" localSheetId="9">Encarregado!$A$1:$G$150</definedName>
    <definedName name="_xlnm.Print_Area" localSheetId="6">Jardineiro!$A$1:$G$142</definedName>
    <definedName name="_xlnm.Print_Area" localSheetId="11">'Motorista B'!$A$1:$G$142</definedName>
    <definedName name="_xlnm.Print_Area" localSheetId="8">Recepcionista!$A$1:$G$150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19" i="9" l="1"/>
  <c r="C118" i="9"/>
  <c r="C119" i="8"/>
  <c r="C118" i="8"/>
  <c r="C119" i="7"/>
  <c r="C118" i="7"/>
  <c r="C119" i="6"/>
  <c r="C118" i="6"/>
  <c r="C124" i="6" s="1"/>
  <c r="C119" i="4"/>
  <c r="C118" i="4"/>
  <c r="C119" i="5"/>
  <c r="C118" i="5"/>
  <c r="C119" i="3"/>
  <c r="C118" i="3"/>
  <c r="C119" i="1"/>
  <c r="C118" i="1"/>
  <c r="D88" i="7"/>
  <c r="D89" i="7"/>
  <c r="D90" i="7"/>
  <c r="D91" i="7"/>
  <c r="D87" i="7"/>
  <c r="B52" i="7"/>
  <c r="D88" i="6"/>
  <c r="D89" i="6"/>
  <c r="D90" i="6"/>
  <c r="D91" i="6"/>
  <c r="D87" i="6"/>
  <c r="B53" i="6"/>
  <c r="B54" i="6"/>
  <c r="B55" i="6"/>
  <c r="B56" i="6"/>
  <c r="B52" i="6"/>
  <c r="D108" i="5"/>
  <c r="E50" i="12"/>
  <c r="F50" i="12" s="1"/>
  <c r="F49" i="12"/>
  <c r="E49" i="12"/>
  <c r="E48" i="12"/>
  <c r="F48" i="12" s="1"/>
  <c r="E47" i="12"/>
  <c r="F47" i="12" s="1"/>
  <c r="E46" i="12"/>
  <c r="F46" i="12" s="1"/>
  <c r="D110" i="5"/>
  <c r="B53" i="5"/>
  <c r="B54" i="5"/>
  <c r="B55" i="5"/>
  <c r="B56" i="5"/>
  <c r="B52" i="5"/>
  <c r="B140" i="4"/>
  <c r="D110" i="4"/>
  <c r="B53" i="4"/>
  <c r="B52" i="4"/>
  <c r="D88" i="3"/>
  <c r="D89" i="3"/>
  <c r="D90" i="3"/>
  <c r="D91" i="3"/>
  <c r="D87" i="3"/>
  <c r="B53" i="3"/>
  <c r="B54" i="3"/>
  <c r="B55" i="3"/>
  <c r="B56" i="3"/>
  <c r="B52" i="3"/>
  <c r="C69" i="1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4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61" i="13"/>
  <c r="E4" i="13"/>
  <c r="F4" i="13" s="1"/>
  <c r="E5" i="13"/>
  <c r="F5" i="13" s="1"/>
  <c r="E6" i="13"/>
  <c r="F6" i="13" s="1"/>
  <c r="E7" i="13"/>
  <c r="F7" i="13" s="1"/>
  <c r="E8" i="13"/>
  <c r="F8" i="13" s="1"/>
  <c r="E9" i="13"/>
  <c r="F9" i="13" s="1"/>
  <c r="E10" i="13"/>
  <c r="F10" i="13" s="1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E18" i="13"/>
  <c r="F18" i="13" s="1"/>
  <c r="E19" i="13"/>
  <c r="F19" i="13" s="1"/>
  <c r="E20" i="13"/>
  <c r="F20" i="13" s="1"/>
  <c r="E21" i="13"/>
  <c r="F21" i="13" s="1"/>
  <c r="E22" i="13"/>
  <c r="F22" i="13" s="1"/>
  <c r="E23" i="13"/>
  <c r="F23" i="13" s="1"/>
  <c r="E24" i="13"/>
  <c r="F24" i="13" s="1"/>
  <c r="E25" i="13"/>
  <c r="F25" i="13" s="1"/>
  <c r="E26" i="13"/>
  <c r="F26" i="13" s="1"/>
  <c r="E27" i="13"/>
  <c r="F27" i="13" s="1"/>
  <c r="E28" i="13"/>
  <c r="F28" i="13" s="1"/>
  <c r="E29" i="13"/>
  <c r="F29" i="13" s="1"/>
  <c r="E30" i="13"/>
  <c r="F30" i="13" s="1"/>
  <c r="E31" i="13"/>
  <c r="F31" i="13" s="1"/>
  <c r="E32" i="13"/>
  <c r="F32" i="13" s="1"/>
  <c r="E33" i="13"/>
  <c r="F33" i="13" s="1"/>
  <c r="E34" i="13"/>
  <c r="F34" i="13" s="1"/>
  <c r="E35" i="13"/>
  <c r="F35" i="13" s="1"/>
  <c r="E36" i="13"/>
  <c r="F36" i="13" s="1"/>
  <c r="E3" i="13"/>
  <c r="F3" i="13" s="1"/>
  <c r="E41" i="12"/>
  <c r="F41" i="12" s="1"/>
  <c r="E40" i="12"/>
  <c r="F40" i="12" s="1"/>
  <c r="E39" i="12"/>
  <c r="F39" i="12" s="1"/>
  <c r="E38" i="12"/>
  <c r="F38" i="12" s="1"/>
  <c r="E37" i="12"/>
  <c r="F37" i="12" s="1"/>
  <c r="E36" i="12"/>
  <c r="F36" i="12" s="1"/>
  <c r="F35" i="12"/>
  <c r="E35" i="12"/>
  <c r="E30" i="12"/>
  <c r="F30" i="12" s="1"/>
  <c r="E29" i="12"/>
  <c r="F29" i="12" s="1"/>
  <c r="E28" i="12"/>
  <c r="F28" i="12" s="1"/>
  <c r="E27" i="12"/>
  <c r="F27" i="12" s="1"/>
  <c r="E26" i="12"/>
  <c r="F26" i="12" s="1"/>
  <c r="E25" i="12"/>
  <c r="F25" i="12" s="1"/>
  <c r="E24" i="12"/>
  <c r="F24" i="12" s="1"/>
  <c r="E19" i="12"/>
  <c r="F19" i="12" s="1"/>
  <c r="E18" i="12"/>
  <c r="F18" i="12" s="1"/>
  <c r="E17" i="12"/>
  <c r="F17" i="12" s="1"/>
  <c r="E16" i="12"/>
  <c r="F16" i="12" s="1"/>
  <c r="E15" i="12"/>
  <c r="F15" i="12" s="1"/>
  <c r="E14" i="12"/>
  <c r="F14" i="12" s="1"/>
  <c r="E13" i="12"/>
  <c r="F13" i="12" s="1"/>
  <c r="E5" i="12"/>
  <c r="F5" i="12" s="1"/>
  <c r="E6" i="12"/>
  <c r="F6" i="12" s="1"/>
  <c r="E7" i="12"/>
  <c r="F7" i="12" s="1"/>
  <c r="E8" i="12"/>
  <c r="F8" i="12" s="1"/>
  <c r="E4" i="12"/>
  <c r="F4" i="12" s="1"/>
  <c r="D2" i="11"/>
  <c r="C38" i="7"/>
  <c r="C38" i="6"/>
  <c r="B140" i="6"/>
  <c r="B140" i="5"/>
  <c r="C38" i="1"/>
  <c r="B135" i="9"/>
  <c r="B133" i="9"/>
  <c r="B132" i="9"/>
  <c r="B131" i="9"/>
  <c r="B130" i="9"/>
  <c r="B129" i="9"/>
  <c r="D98" i="9"/>
  <c r="D103" i="9" s="1"/>
  <c r="C98" i="9"/>
  <c r="C92" i="9"/>
  <c r="C69" i="9"/>
  <c r="C71" i="9" s="1"/>
  <c r="C81" i="9" s="1"/>
  <c r="D52" i="9"/>
  <c r="D57" i="9" s="1"/>
  <c r="D63" i="9" s="1"/>
  <c r="C49" i="9"/>
  <c r="C75" i="9" s="1"/>
  <c r="C77" i="9" s="1"/>
  <c r="C82" i="9" s="1"/>
  <c r="C36" i="9"/>
  <c r="C38" i="9" s="1"/>
  <c r="D17" i="9"/>
  <c r="D25" i="8"/>
  <c r="B135" i="8"/>
  <c r="B133" i="8"/>
  <c r="B132" i="8"/>
  <c r="B131" i="8"/>
  <c r="B130" i="8"/>
  <c r="B129" i="8"/>
  <c r="D98" i="8"/>
  <c r="D103" i="8" s="1"/>
  <c r="C98" i="8"/>
  <c r="C92" i="8"/>
  <c r="C69" i="8"/>
  <c r="C71" i="8" s="1"/>
  <c r="C81" i="8" s="1"/>
  <c r="D52" i="8"/>
  <c r="D57" i="8" s="1"/>
  <c r="D63" i="8" s="1"/>
  <c r="C49" i="8"/>
  <c r="C75" i="8" s="1"/>
  <c r="C77" i="8" s="1"/>
  <c r="C82" i="8" s="1"/>
  <c r="C36" i="8"/>
  <c r="C38" i="8" s="1"/>
  <c r="D26" i="8"/>
  <c r="D32" i="8" s="1"/>
  <c r="D17" i="8"/>
  <c r="B135" i="7"/>
  <c r="B133" i="7"/>
  <c r="B132" i="7"/>
  <c r="B131" i="7"/>
  <c r="B130" i="7"/>
  <c r="B129" i="7"/>
  <c r="D98" i="7"/>
  <c r="D103" i="7" s="1"/>
  <c r="C98" i="7"/>
  <c r="C92" i="7"/>
  <c r="C69" i="7"/>
  <c r="C71" i="7" s="1"/>
  <c r="C81" i="7" s="1"/>
  <c r="D52" i="7"/>
  <c r="D57" i="7" s="1"/>
  <c r="D63" i="7" s="1"/>
  <c r="C49" i="7"/>
  <c r="C75" i="7" s="1"/>
  <c r="C77" i="7" s="1"/>
  <c r="C82" i="7" s="1"/>
  <c r="C36" i="7"/>
  <c r="D17" i="7"/>
  <c r="B135" i="6"/>
  <c r="B133" i="6"/>
  <c r="B132" i="6"/>
  <c r="B131" i="6"/>
  <c r="B130" i="6"/>
  <c r="B129" i="6"/>
  <c r="D98" i="6"/>
  <c r="D103" i="6" s="1"/>
  <c r="C98" i="6"/>
  <c r="C92" i="6"/>
  <c r="C69" i="6"/>
  <c r="C71" i="6" s="1"/>
  <c r="C81" i="6" s="1"/>
  <c r="D52" i="6"/>
  <c r="D57" i="6" s="1"/>
  <c r="D63" i="6" s="1"/>
  <c r="C49" i="6"/>
  <c r="C75" i="6" s="1"/>
  <c r="C77" i="6" s="1"/>
  <c r="C82" i="6" s="1"/>
  <c r="C36" i="6"/>
  <c r="D25" i="6"/>
  <c r="D17" i="6"/>
  <c r="B135" i="5"/>
  <c r="B133" i="5"/>
  <c r="B132" i="5"/>
  <c r="B131" i="5"/>
  <c r="B130" i="5"/>
  <c r="B129" i="5"/>
  <c r="D98" i="5"/>
  <c r="D103" i="5" s="1"/>
  <c r="C98" i="5"/>
  <c r="C92" i="5"/>
  <c r="C69" i="5"/>
  <c r="C71" i="5" s="1"/>
  <c r="C81" i="5" s="1"/>
  <c r="D52" i="5"/>
  <c r="D57" i="5" s="1"/>
  <c r="D63" i="5" s="1"/>
  <c r="C49" i="5"/>
  <c r="C75" i="5" s="1"/>
  <c r="C77" i="5" s="1"/>
  <c r="C82" i="5" s="1"/>
  <c r="C36" i="5"/>
  <c r="C38" i="5" s="1"/>
  <c r="D25" i="5"/>
  <c r="D17" i="5"/>
  <c r="D25" i="4"/>
  <c r="D26" i="4" s="1"/>
  <c r="D32" i="4" s="1"/>
  <c r="D90" i="4" s="1"/>
  <c r="B135" i="4"/>
  <c r="B133" i="4"/>
  <c r="B132" i="4"/>
  <c r="B131" i="4"/>
  <c r="B130" i="4"/>
  <c r="B129" i="4"/>
  <c r="D98" i="4"/>
  <c r="D103" i="4" s="1"/>
  <c r="C98" i="4"/>
  <c r="C92" i="4"/>
  <c r="C75" i="4"/>
  <c r="C77" i="4" s="1"/>
  <c r="C82" i="4" s="1"/>
  <c r="C69" i="4"/>
  <c r="D52" i="4"/>
  <c r="D57" i="4" s="1"/>
  <c r="D63" i="4" s="1"/>
  <c r="C49" i="4"/>
  <c r="C36" i="4"/>
  <c r="C38" i="4" s="1"/>
  <c r="D17" i="4"/>
  <c r="B135" i="3"/>
  <c r="B133" i="3"/>
  <c r="B132" i="3"/>
  <c r="B131" i="3"/>
  <c r="B130" i="3"/>
  <c r="B129" i="3"/>
  <c r="D98" i="3"/>
  <c r="D103" i="3" s="1"/>
  <c r="C98" i="3"/>
  <c r="C92" i="3"/>
  <c r="C69" i="3"/>
  <c r="C71" i="3" s="1"/>
  <c r="C81" i="3" s="1"/>
  <c r="D52" i="3"/>
  <c r="D57" i="3" s="1"/>
  <c r="D63" i="3" s="1"/>
  <c r="C49" i="3"/>
  <c r="C75" i="3" s="1"/>
  <c r="C77" i="3" s="1"/>
  <c r="C82" i="3" s="1"/>
  <c r="C36" i="3"/>
  <c r="C38" i="3" s="1"/>
  <c r="D25" i="3"/>
  <c r="D17" i="3"/>
  <c r="D52" i="1"/>
  <c r="B135" i="1"/>
  <c r="B133" i="1"/>
  <c r="B132" i="1"/>
  <c r="B131" i="1"/>
  <c r="B130" i="1"/>
  <c r="B129" i="1"/>
  <c r="D98" i="1"/>
  <c r="D103" i="1" s="1"/>
  <c r="C98" i="1"/>
  <c r="D17" i="1"/>
  <c r="C124" i="1" l="1"/>
  <c r="B2" i="11"/>
  <c r="B3" i="11" s="1"/>
  <c r="D3" i="11" s="1"/>
  <c r="C124" i="9"/>
  <c r="C124" i="5"/>
  <c r="C124" i="8"/>
  <c r="C124" i="3"/>
  <c r="C124" i="4"/>
  <c r="C124" i="7"/>
  <c r="C2" i="11"/>
  <c r="C3" i="11" s="1"/>
  <c r="F51" i="12"/>
  <c r="D89" i="4"/>
  <c r="D87" i="4"/>
  <c r="D88" i="4"/>
  <c r="D91" i="4"/>
  <c r="F79" i="13"/>
  <c r="D109" i="1" s="1"/>
  <c r="F58" i="13"/>
  <c r="D109" i="3" s="1"/>
  <c r="F37" i="13"/>
  <c r="F42" i="12"/>
  <c r="F31" i="12"/>
  <c r="D108" i="3" s="1"/>
  <c r="F9" i="12"/>
  <c r="F20" i="12"/>
  <c r="D108" i="1" s="1"/>
  <c r="D26" i="9"/>
  <c r="D32" i="9" s="1"/>
  <c r="D74" i="8"/>
  <c r="D47" i="8"/>
  <c r="D43" i="8"/>
  <c r="D76" i="8"/>
  <c r="D46" i="8"/>
  <c r="D42" i="8"/>
  <c r="D129" i="8"/>
  <c r="D44" i="8"/>
  <c r="D68" i="8"/>
  <c r="D45" i="8"/>
  <c r="D41" i="8"/>
  <c r="D70" i="8"/>
  <c r="D48" i="8"/>
  <c r="D36" i="8"/>
  <c r="D69" i="8"/>
  <c r="D75" i="8"/>
  <c r="D37" i="8"/>
  <c r="D26" i="7"/>
  <c r="D32" i="7" s="1"/>
  <c r="D26" i="6"/>
  <c r="D32" i="6" s="1"/>
  <c r="D26" i="5"/>
  <c r="D32" i="5" s="1"/>
  <c r="D74" i="4"/>
  <c r="D47" i="4"/>
  <c r="D43" i="4"/>
  <c r="D42" i="4"/>
  <c r="D76" i="4"/>
  <c r="D46" i="4"/>
  <c r="D68" i="4"/>
  <c r="D45" i="4"/>
  <c r="D41" i="4"/>
  <c r="D129" i="4"/>
  <c r="D70" i="4"/>
  <c r="D48" i="4"/>
  <c r="D44" i="4"/>
  <c r="D36" i="4"/>
  <c r="D38" i="4" s="1"/>
  <c r="D37" i="4"/>
  <c r="D69" i="4"/>
  <c r="C71" i="4"/>
  <c r="C81" i="4" s="1"/>
  <c r="D75" i="4"/>
  <c r="D26" i="3"/>
  <c r="D32" i="3" s="1"/>
  <c r="C49" i="1"/>
  <c r="C75" i="1" s="1"/>
  <c r="C77" i="1" s="1"/>
  <c r="C82" i="1" s="1"/>
  <c r="D57" i="1"/>
  <c r="D63" i="1" s="1"/>
  <c r="C71" i="1"/>
  <c r="C81" i="1" s="1"/>
  <c r="D25" i="1"/>
  <c r="C92" i="1"/>
  <c r="D88" i="9" l="1"/>
  <c r="D87" i="9"/>
  <c r="D89" i="9"/>
  <c r="D90" i="9"/>
  <c r="D91" i="9"/>
  <c r="D38" i="8"/>
  <c r="D61" i="8"/>
  <c r="D88" i="5"/>
  <c r="D87" i="5"/>
  <c r="D89" i="5"/>
  <c r="D90" i="5"/>
  <c r="D91" i="5"/>
  <c r="D108" i="4"/>
  <c r="D112" i="4" s="1"/>
  <c r="D133" i="4" s="1"/>
  <c r="D112" i="5"/>
  <c r="D133" i="5" s="1"/>
  <c r="D61" i="4"/>
  <c r="D112" i="3"/>
  <c r="D133" i="3" s="1"/>
  <c r="D112" i="1"/>
  <c r="D133" i="1" s="1"/>
  <c r="D108" i="7"/>
  <c r="D112" i="7" s="1"/>
  <c r="D133" i="7" s="1"/>
  <c r="D108" i="8"/>
  <c r="D112" i="8" s="1"/>
  <c r="D133" i="8" s="1"/>
  <c r="D108" i="6"/>
  <c r="D112" i="6" s="1"/>
  <c r="D133" i="6" s="1"/>
  <c r="D108" i="9"/>
  <c r="D112" i="9" s="1"/>
  <c r="D133" i="9" s="1"/>
  <c r="E3" i="11"/>
  <c r="G3" i="11" s="1"/>
  <c r="H3" i="11" s="1"/>
  <c r="F11" i="10" s="1"/>
  <c r="D74" i="9"/>
  <c r="D47" i="9"/>
  <c r="D43" i="9"/>
  <c r="D76" i="9"/>
  <c r="D46" i="9"/>
  <c r="D42" i="9"/>
  <c r="D37" i="9"/>
  <c r="D68" i="9"/>
  <c r="D45" i="9"/>
  <c r="D41" i="9"/>
  <c r="D129" i="9"/>
  <c r="D70" i="9"/>
  <c r="D48" i="9"/>
  <c r="D44" i="9"/>
  <c r="D69" i="9"/>
  <c r="D75" i="9"/>
  <c r="D36" i="9"/>
  <c r="D71" i="8"/>
  <c r="D81" i="8" s="1"/>
  <c r="D77" i="8"/>
  <c r="D82" i="8" s="1"/>
  <c r="D49" i="8"/>
  <c r="D74" i="7"/>
  <c r="D69" i="7"/>
  <c r="D76" i="7"/>
  <c r="D46" i="7"/>
  <c r="D42" i="7"/>
  <c r="D129" i="7"/>
  <c r="D44" i="7"/>
  <c r="D43" i="7"/>
  <c r="D68" i="7"/>
  <c r="D45" i="7"/>
  <c r="D41" i="7"/>
  <c r="D70" i="7"/>
  <c r="D48" i="7"/>
  <c r="D47" i="7"/>
  <c r="D37" i="7"/>
  <c r="D75" i="7"/>
  <c r="D36" i="7"/>
  <c r="D38" i="7" s="1"/>
  <c r="D74" i="6"/>
  <c r="D47" i="6"/>
  <c r="D43" i="6"/>
  <c r="D76" i="6"/>
  <c r="D46" i="6"/>
  <c r="D42" i="6"/>
  <c r="D68" i="6"/>
  <c r="D45" i="6"/>
  <c r="D41" i="6"/>
  <c r="D129" i="6"/>
  <c r="D70" i="6"/>
  <c r="D48" i="6"/>
  <c r="D44" i="6"/>
  <c r="D36" i="6"/>
  <c r="D38" i="6" s="1"/>
  <c r="D69" i="6"/>
  <c r="D75" i="6"/>
  <c r="D37" i="6"/>
  <c r="D74" i="5"/>
  <c r="D69" i="5"/>
  <c r="D47" i="5"/>
  <c r="D43" i="5"/>
  <c r="D44" i="5"/>
  <c r="D76" i="5"/>
  <c r="D46" i="5"/>
  <c r="D42" i="5"/>
  <c r="D70" i="5"/>
  <c r="D48" i="5"/>
  <c r="D36" i="5"/>
  <c r="D68" i="5"/>
  <c r="D45" i="5"/>
  <c r="D41" i="5"/>
  <c r="D129" i="5"/>
  <c r="D37" i="5"/>
  <c r="D75" i="5"/>
  <c r="D49" i="4"/>
  <c r="D62" i="4" s="1"/>
  <c r="D64" i="4" s="1"/>
  <c r="D130" i="4" s="1"/>
  <c r="D71" i="4"/>
  <c r="D81" i="4" s="1"/>
  <c r="D92" i="4"/>
  <c r="D102" i="4" s="1"/>
  <c r="D104" i="4" s="1"/>
  <c r="D77" i="4"/>
  <c r="D82" i="4" s="1"/>
  <c r="D74" i="3"/>
  <c r="D69" i="3"/>
  <c r="D47" i="3"/>
  <c r="D43" i="3"/>
  <c r="D76" i="3"/>
  <c r="D46" i="3"/>
  <c r="D42" i="3"/>
  <c r="D129" i="3"/>
  <c r="D70" i="3"/>
  <c r="D48" i="3"/>
  <c r="D68" i="3"/>
  <c r="D45" i="3"/>
  <c r="D41" i="3"/>
  <c r="D44" i="3"/>
  <c r="D36" i="3"/>
  <c r="D38" i="3" s="1"/>
  <c r="D37" i="3"/>
  <c r="D75" i="3"/>
  <c r="D26" i="1"/>
  <c r="D32" i="1" s="1"/>
  <c r="D38" i="9" l="1"/>
  <c r="D61" i="9" s="1"/>
  <c r="D62" i="8"/>
  <c r="D88" i="8"/>
  <c r="D87" i="8"/>
  <c r="D91" i="8"/>
  <c r="D90" i="8"/>
  <c r="D89" i="8"/>
  <c r="D64" i="8"/>
  <c r="D130" i="8" s="1"/>
  <c r="D61" i="7"/>
  <c r="D71" i="5"/>
  <c r="D81" i="5" s="1"/>
  <c r="D38" i="5"/>
  <c r="D61" i="5"/>
  <c r="D91" i="1"/>
  <c r="D76" i="1"/>
  <c r="D88" i="1"/>
  <c r="D87" i="1"/>
  <c r="D89" i="1"/>
  <c r="D90" i="1"/>
  <c r="D49" i="7"/>
  <c r="D62" i="7" s="1"/>
  <c r="D71" i="3"/>
  <c r="D81" i="3" s="1"/>
  <c r="D71" i="9"/>
  <c r="D81" i="9" s="1"/>
  <c r="D49" i="9"/>
  <c r="D62" i="9" s="1"/>
  <c r="D92" i="9"/>
  <c r="D102" i="9" s="1"/>
  <c r="D104" i="9" s="1"/>
  <c r="D77" i="9"/>
  <c r="D82" i="9" s="1"/>
  <c r="D83" i="8"/>
  <c r="D131" i="8" s="1"/>
  <c r="D71" i="7"/>
  <c r="D81" i="7" s="1"/>
  <c r="D77" i="7"/>
  <c r="D82" i="7" s="1"/>
  <c r="D92" i="7"/>
  <c r="D102" i="7" s="1"/>
  <c r="D104" i="7" s="1"/>
  <c r="D71" i="6"/>
  <c r="D81" i="6" s="1"/>
  <c r="D61" i="6"/>
  <c r="D92" i="6"/>
  <c r="D102" i="6" s="1"/>
  <c r="D104" i="6" s="1"/>
  <c r="D77" i="6"/>
  <c r="D82" i="6" s="1"/>
  <c r="D49" i="6"/>
  <c r="D62" i="6" s="1"/>
  <c r="D49" i="5"/>
  <c r="D62" i="5" s="1"/>
  <c r="D92" i="5"/>
  <c r="D102" i="5" s="1"/>
  <c r="D104" i="5" s="1"/>
  <c r="D77" i="5"/>
  <c r="D82" i="5" s="1"/>
  <c r="D83" i="5" s="1"/>
  <c r="D131" i="5" s="1"/>
  <c r="D132" i="4"/>
  <c r="D83" i="4"/>
  <c r="D131" i="4" s="1"/>
  <c r="D134" i="4" s="1"/>
  <c r="D49" i="3"/>
  <c r="D62" i="3" s="1"/>
  <c r="D77" i="3"/>
  <c r="D82" i="3" s="1"/>
  <c r="D92" i="3"/>
  <c r="D102" i="3" s="1"/>
  <c r="D104" i="3" s="1"/>
  <c r="D61" i="3"/>
  <c r="D68" i="1"/>
  <c r="D70" i="1"/>
  <c r="D129" i="1"/>
  <c r="D47" i="1"/>
  <c r="D75" i="1"/>
  <c r="D46" i="1"/>
  <c r="D48" i="1"/>
  <c r="D45" i="1"/>
  <c r="D43" i="1"/>
  <c r="D44" i="1"/>
  <c r="D69" i="1"/>
  <c r="D41" i="1"/>
  <c r="D42" i="1"/>
  <c r="D74" i="1"/>
  <c r="D36" i="1"/>
  <c r="D37" i="1"/>
  <c r="D64" i="9" l="1"/>
  <c r="D130" i="9" s="1"/>
  <c r="D92" i="8"/>
  <c r="D102" i="8" s="1"/>
  <c r="D104" i="8" s="1"/>
  <c r="D132" i="8" s="1"/>
  <c r="D64" i="7"/>
  <c r="D130" i="7" s="1"/>
  <c r="D64" i="5"/>
  <c r="D130" i="5" s="1"/>
  <c r="D64" i="3"/>
  <c r="D130" i="3" s="1"/>
  <c r="D38" i="1"/>
  <c r="D61" i="1" s="1"/>
  <c r="D83" i="7"/>
  <c r="D131" i="7" s="1"/>
  <c r="D83" i="3"/>
  <c r="D131" i="3" s="1"/>
  <c r="D132" i="9"/>
  <c r="D83" i="9"/>
  <c r="D131" i="9" s="1"/>
  <c r="D114" i="8"/>
  <c r="D118" i="8" s="1"/>
  <c r="D119" i="8" s="1"/>
  <c r="D134" i="8"/>
  <c r="D132" i="7"/>
  <c r="D132" i="6"/>
  <c r="D64" i="6"/>
  <c r="D130" i="6" s="1"/>
  <c r="D83" i="6"/>
  <c r="D131" i="6" s="1"/>
  <c r="D114" i="5"/>
  <c r="D118" i="5" s="1"/>
  <c r="D132" i="5"/>
  <c r="D134" i="5" s="1"/>
  <c r="D114" i="4"/>
  <c r="D118" i="4" s="1"/>
  <c r="D119" i="4" s="1"/>
  <c r="D132" i="3"/>
  <c r="D77" i="1"/>
  <c r="D82" i="1" s="1"/>
  <c r="D71" i="1"/>
  <c r="D81" i="1" s="1"/>
  <c r="D83" i="1" s="1"/>
  <c r="D131" i="1" s="1"/>
  <c r="D49" i="1"/>
  <c r="D62" i="1" s="1"/>
  <c r="D92" i="1"/>
  <c r="D102" i="1" s="1"/>
  <c r="D104" i="1" s="1"/>
  <c r="D132" i="1" s="1"/>
  <c r="D134" i="9" l="1"/>
  <c r="D134" i="7"/>
  <c r="D114" i="7"/>
  <c r="D118" i="7" s="1"/>
  <c r="D119" i="7" s="1"/>
  <c r="D134" i="3"/>
  <c r="D64" i="1"/>
  <c r="D130" i="1" s="1"/>
  <c r="D134" i="1" s="1"/>
  <c r="D114" i="3"/>
  <c r="D118" i="3" s="1"/>
  <c r="D119" i="3" s="1"/>
  <c r="D114" i="9"/>
  <c r="D118" i="9" s="1"/>
  <c r="D122" i="8"/>
  <c r="D121" i="8"/>
  <c r="D123" i="8"/>
  <c r="D134" i="6"/>
  <c r="D114" i="6"/>
  <c r="D118" i="6" s="1"/>
  <c r="D119" i="5"/>
  <c r="D122" i="4"/>
  <c r="D121" i="4"/>
  <c r="D123" i="4"/>
  <c r="D114" i="1"/>
  <c r="D118" i="1" s="1"/>
  <c r="D119" i="1" s="1"/>
  <c r="D119" i="9" l="1"/>
  <c r="D124" i="8"/>
  <c r="D135" i="8" s="1"/>
  <c r="D136" i="8" s="1"/>
  <c r="D122" i="7"/>
  <c r="D121" i="7"/>
  <c r="D123" i="7"/>
  <c r="D119" i="6"/>
  <c r="D122" i="5"/>
  <c r="D121" i="5"/>
  <c r="D123" i="5"/>
  <c r="D124" i="4"/>
  <c r="D135" i="4" s="1"/>
  <c r="D136" i="4" s="1"/>
  <c r="D122" i="3"/>
  <c r="D121" i="3"/>
  <c r="D123" i="3"/>
  <c r="D122" i="1"/>
  <c r="D123" i="1"/>
  <c r="D121" i="1"/>
  <c r="C140" i="8" l="1"/>
  <c r="E140" i="8" s="1"/>
  <c r="G140" i="8" s="1"/>
  <c r="G141" i="8" s="1"/>
  <c r="D8" i="10"/>
  <c r="E8" i="10" s="1"/>
  <c r="F8" i="10" s="1"/>
  <c r="C140" i="4"/>
  <c r="E140" i="4" s="1"/>
  <c r="D4" i="10"/>
  <c r="E4" i="10" s="1"/>
  <c r="F4" i="10" s="1"/>
  <c r="D122" i="9"/>
  <c r="D121" i="9"/>
  <c r="D123" i="9"/>
  <c r="D124" i="7"/>
  <c r="D135" i="7" s="1"/>
  <c r="D136" i="7" s="1"/>
  <c r="D122" i="6"/>
  <c r="D121" i="6"/>
  <c r="D123" i="6"/>
  <c r="D124" i="5"/>
  <c r="D135" i="5" s="1"/>
  <c r="D136" i="5" s="1"/>
  <c r="D124" i="3"/>
  <c r="D135" i="3" s="1"/>
  <c r="D136" i="3" s="1"/>
  <c r="D124" i="1"/>
  <c r="D135" i="1" s="1"/>
  <c r="D136" i="1" s="1"/>
  <c r="C140" i="7" l="1"/>
  <c r="E140" i="7" s="1"/>
  <c r="C146" i="7" s="1"/>
  <c r="D7" i="10"/>
  <c r="E7" i="10" s="1"/>
  <c r="F7" i="10" s="1"/>
  <c r="C140" i="5"/>
  <c r="E140" i="5" s="1"/>
  <c r="G140" i="5" s="1"/>
  <c r="G141" i="5" s="1"/>
  <c r="D5" i="10"/>
  <c r="E5" i="10" s="1"/>
  <c r="F5" i="10" s="1"/>
  <c r="G140" i="4"/>
  <c r="G141" i="4" s="1"/>
  <c r="C140" i="3"/>
  <c r="E140" i="3" s="1"/>
  <c r="G140" i="3" s="1"/>
  <c r="C147" i="3" s="1"/>
  <c r="C148" i="3" s="1"/>
  <c r="D3" i="10"/>
  <c r="E3" i="10" s="1"/>
  <c r="F3" i="10" s="1"/>
  <c r="C140" i="1"/>
  <c r="E140" i="1" s="1"/>
  <c r="G140" i="1" s="1"/>
  <c r="D2" i="10"/>
  <c r="E2" i="10" s="1"/>
  <c r="D124" i="9"/>
  <c r="D135" i="9" s="1"/>
  <c r="D136" i="9" s="1"/>
  <c r="D124" i="6"/>
  <c r="D135" i="6" s="1"/>
  <c r="D136" i="6" s="1"/>
  <c r="G141" i="3" l="1"/>
  <c r="C140" i="9"/>
  <c r="E140" i="9" s="1"/>
  <c r="G140" i="9" s="1"/>
  <c r="D9" i="10"/>
  <c r="E9" i="10" s="1"/>
  <c r="F9" i="10" s="1"/>
  <c r="G140" i="7"/>
  <c r="G141" i="7" s="1"/>
  <c r="C140" i="6"/>
  <c r="E140" i="6" s="1"/>
  <c r="C146" i="6" s="1"/>
  <c r="D6" i="10"/>
  <c r="E6" i="10" s="1"/>
  <c r="F6" i="10" s="1"/>
  <c r="C146" i="3"/>
  <c r="G141" i="1"/>
  <c r="F2" i="10"/>
  <c r="C147" i="7" l="1"/>
  <c r="C148" i="7" s="1"/>
  <c r="G140" i="6"/>
  <c r="C147" i="6" s="1"/>
  <c r="C148" i="6" s="1"/>
  <c r="G141" i="9"/>
  <c r="E10" i="10"/>
  <c r="F10" i="10" s="1"/>
  <c r="F12" i="10" s="1"/>
  <c r="G141" i="6" l="1"/>
</calcChain>
</file>

<file path=xl/sharedStrings.xml><?xml version="1.0" encoding="utf-8"?>
<sst xmlns="http://schemas.openxmlformats.org/spreadsheetml/2006/main" count="1833" uniqueCount="294">
  <si>
    <t xml:space="preserve">Categoria profissional: </t>
  </si>
  <si>
    <t>Discriminação dos Serviços</t>
  </si>
  <si>
    <t>A</t>
  </si>
  <si>
    <t>Data de apresentação da proposta</t>
  </si>
  <si>
    <t>B</t>
  </si>
  <si>
    <t>Município</t>
  </si>
  <si>
    <t>C</t>
  </si>
  <si>
    <t>Ano do Acordo, Convenção ou Dissídio Coletivo</t>
  </si>
  <si>
    <t>D</t>
  </si>
  <si>
    <t>Nº de meses de execução contratual</t>
  </si>
  <si>
    <t>Identificação do Serviço</t>
  </si>
  <si>
    <t xml:space="preserve">Tipo de Serviço: </t>
  </si>
  <si>
    <t xml:space="preserve">Unidade de Medida: </t>
  </si>
  <si>
    <t xml:space="preserve">Posto </t>
  </si>
  <si>
    <t xml:space="preserve">Quantidade total a contratar (em função da unidade de medida): </t>
  </si>
  <si>
    <t>Dados para composição dos custos referentes à mão-de-obra</t>
  </si>
  <si>
    <t>Tipo de serviço (mesmo serviço com características distintas)</t>
  </si>
  <si>
    <t>Classificação Brasileira de Ocupações (CBO)</t>
  </si>
  <si>
    <t>Salário Nominativo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</si>
  <si>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</si>
  <si>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</si>
  <si>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</si>
  <si>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</si>
  <si>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</si>
  <si>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</si>
  <si>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</si>
  <si>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</si>
  <si>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</si>
  <si>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</si>
  <si>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</si>
  <si>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</si>
  <si>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</si>
  <si>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Adicional de Hora Extra no Feriado Trabalhado</t>
  </si>
  <si>
    <t>G</t>
  </si>
  <si>
    <t>Outros (especificar)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</si>
  <si>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</si>
  <si>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</si>
  <si>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</si>
  <si>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1"/>
        <rFont val="Arial"/>
        <family val="2"/>
        <charset val="1"/>
      </rPr>
      <t>13 (Décimo-terceiro) salário</t>
    </r>
    <r>
      <rPr>
        <sz val="11"/>
        <color rgb="FFFF0000"/>
        <rFont val="Arial"/>
        <family val="2"/>
        <charset val="1"/>
      </rPr>
      <t xml:space="preserve"> </t>
    </r>
  </si>
  <si>
    <t>TOTAL SUBMÓDULO 2.1</t>
  </si>
  <si>
    <t>Submódulo 2.2 - GPS, FGTS e Outras Contribuições</t>
  </si>
  <si>
    <t xml:space="preserve">INSS </t>
  </si>
  <si>
    <t xml:space="preserve">Salário Educação </t>
  </si>
  <si>
    <t>SAT (Seguro Acidente de Trabalho)</t>
  </si>
  <si>
    <t>SESC ou SESI</t>
  </si>
  <si>
    <t xml:space="preserve">SENAI - SENAC </t>
  </si>
  <si>
    <t xml:space="preserve">SEBRAE </t>
  </si>
  <si>
    <t xml:space="preserve">INCRA </t>
  </si>
  <si>
    <t>H</t>
  </si>
  <si>
    <t xml:space="preserve">FGTS </t>
  </si>
  <si>
    <t>TOTAL SUBMÓDULO 2.2</t>
  </si>
  <si>
    <t>Submódulo 2.3 - Benefícios Mensais e Diários</t>
  </si>
  <si>
    <t>Seguro de vida, invalidez e funeral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</si>
  <si>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</si>
  <si>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</si>
  <si>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</si>
  <si>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</si>
  <si>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</si>
  <si>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</si>
  <si>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</si>
  <si>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</si>
  <si>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</si>
  <si>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</si>
  <si>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</si>
  <si>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Submódulo 3.1 - Aviso Prévio Indenizado.</t>
  </si>
  <si>
    <t>Aviso Prévio Indenizado</t>
  </si>
  <si>
    <t>Incidência do FGTS sobre Aviso Prévio Indenizado</t>
  </si>
  <si>
    <t>Multa do FGTS e Contribuição Social sobre o Aviso Prévio Indenizado</t>
  </si>
  <si>
    <t>TOTAL SUBMÓDULO 3.1</t>
  </si>
  <si>
    <t>Submódulo 3.2 - Aviso Prévio Trabalhado</t>
  </si>
  <si>
    <t xml:space="preserve">Aviso Prévio Trabalhado </t>
  </si>
  <si>
    <t>Incidência dos encargos do submódulo 2.2 sobre Aviso Prévio Trabalhado</t>
  </si>
  <si>
    <t xml:space="preserve">Multa do FGTS e Contribuição Social sobre o Aviso Prévio Trabalhado. </t>
  </si>
  <si>
    <t>TOTAL SUBMÓDULO 3.2</t>
  </si>
  <si>
    <t>QUADRO-RESUMO DO MÓDULO 3 -  PROVISÃO PARA RESCISÃO</t>
  </si>
  <si>
    <t>MÓDULO 3 -  PROVISÃO PARA RESCISÃO</t>
  </si>
  <si>
    <t>3.1</t>
  </si>
  <si>
    <t>Aviso Prévio Indenizado.</t>
  </si>
  <si>
    <t>3.2</t>
  </si>
  <si>
    <t>Aviso Prévio Trabalhado</t>
  </si>
  <si>
    <t>TOTAL DO MÓDULO 3</t>
  </si>
  <si>
    <t>MÓDULO 4 – CUSTO DE REPOSIÇÃO DO PROFISSIONAL AUSENTE</t>
  </si>
  <si>
    <t>Submódulo 4.1 - Ausências Legais</t>
  </si>
  <si>
    <t xml:space="preserve">Substituto nas Férias </t>
  </si>
  <si>
    <t>Ausências Legais</t>
  </si>
  <si>
    <t>Licença Paternidade</t>
  </si>
  <si>
    <t>Ausência por Acidente de Trabalho</t>
  </si>
  <si>
    <t>Afastamento Maternidade</t>
  </si>
  <si>
    <t>TOTAL SUBMÓDULO 4.1</t>
  </si>
  <si>
    <t>Submódulo 4.2 - Intrajornada</t>
  </si>
  <si>
    <t>Intervalo para Repouso ou Alimentação</t>
  </si>
  <si>
    <t>Incidência do Submódulo 2.2 sobre 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</si>
  <si>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</si>
  <si>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</si>
  <si>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</si>
  <si>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</si>
  <si>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</si>
  <si>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</si>
  <si>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</si>
  <si>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</si>
  <si>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</si>
  <si>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 xml:space="preserve">Uniformes </t>
  </si>
  <si>
    <t>Materiais</t>
  </si>
  <si>
    <t>Equipamentos</t>
  </si>
  <si>
    <t>TOTAL DO MÓDULO 5</t>
  </si>
  <si>
    <t>SOMA DOS MÓDULOS 1, 2, 3, 4, 5</t>
  </si>
  <si>
    <t>MÓDULO 6 – CUSTOS INDIRETOS, TRIBUTOS E LUCRO</t>
  </si>
  <si>
    <t>CUSTOS INDIRETOS, TRIBUTOS E LUCRO</t>
  </si>
  <si>
    <t>Custos Indiretos</t>
  </si>
  <si>
    <t>Lucro</t>
  </si>
  <si>
    <t>TRIBUTOS</t>
  </si>
  <si>
    <t>C.2  Tributos estaduais (especificar)</t>
  </si>
  <si>
    <t>C.3  Tributos municipais  : ISSQN=5,00%</t>
  </si>
  <si>
    <t>TOTAL DO MÓDULO 6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</si>
  <si>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</si>
  <si>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</si>
  <si>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</si>
  <si>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</si>
  <si>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Quadro Resumo - VALOR MENSAL DOS SERVIÇOS</t>
  </si>
  <si>
    <t> Tipo de serviço (A)</t>
  </si>
  <si>
    <t>Valor proposto por empregado
(B)</t>
  </si>
  <si>
    <t>Qtde. de empregados por posto
 (C)</t>
  </si>
  <si>
    <t>Valor proposto por posto
 (D) = (B x C)</t>
  </si>
  <si>
    <t>Qtde. de postos
(E)</t>
  </si>
  <si>
    <t>Valor total do serviço
(F) = (D x E)</t>
  </si>
  <si>
    <t>VALOR MENSAL DOS SERVIÇOS</t>
  </si>
  <si>
    <t>QUADRO DEMONSTRATIVO - VALOR GLOBAL DA PROPOSTA</t>
  </si>
  <si>
    <t>VALOR GLOBAL DA PROPOSTA</t>
  </si>
  <si>
    <t>Descrição</t>
  </si>
  <si>
    <t>Valor (R$)</t>
  </si>
  <si>
    <t>Valor proposto por unidade de medida</t>
  </si>
  <si>
    <t>Valor mensal do serviço</t>
  </si>
  <si>
    <t>Valor Global da Proposta (Valor mensal do serviço multiplicado por 30 meses do contrato)</t>
  </si>
  <si>
    <t>Item</t>
  </si>
  <si>
    <t>Transporte</t>
  </si>
  <si>
    <t>C.1. Tributos federais : PIS=0,65% e COFINS= 3,0%</t>
  </si>
  <si>
    <t>Eletricista</t>
  </si>
  <si>
    <t>IMPERATRIZ MA</t>
  </si>
  <si>
    <t>Apoio Operacional</t>
  </si>
  <si>
    <t xml:space="preserve">Assistência médica e familiar </t>
  </si>
  <si>
    <t>Bombeiro Hidraulico</t>
  </si>
  <si>
    <t>Auxiliar de Serviços Gerais</t>
  </si>
  <si>
    <t>Auxílio alimentação</t>
  </si>
  <si>
    <t>Outros (Cesta Basica)</t>
  </si>
  <si>
    <t>Jardineiro</t>
  </si>
  <si>
    <t>Recepcionista</t>
  </si>
  <si>
    <t>Encarregado</t>
  </si>
  <si>
    <t>Aux. Apoio Administrativo</t>
  </si>
  <si>
    <t>Auxiliar Apoio Administrativo</t>
  </si>
  <si>
    <t>Férias com Adicional de Fèrias</t>
  </si>
  <si>
    <t>Auxiliar Administrativo</t>
  </si>
  <si>
    <t>Motorista Cat. B</t>
  </si>
  <si>
    <t>Motorista</t>
  </si>
  <si>
    <t>Motorista B</t>
  </si>
  <si>
    <t>Posto</t>
  </si>
  <si>
    <t>Valor Unitário</t>
  </si>
  <si>
    <t>Valor Mensal</t>
  </si>
  <si>
    <t>Valor anual</t>
  </si>
  <si>
    <t>Quantidade</t>
  </si>
  <si>
    <t>Aux. Ser. Gerais</t>
  </si>
  <si>
    <t>Aux. Apoio Adm.</t>
  </si>
  <si>
    <t>TOTAL</t>
  </si>
  <si>
    <t>Valor</t>
  </si>
  <si>
    <t>Des. Adm. E Lucro</t>
  </si>
  <si>
    <t>Tributos</t>
  </si>
  <si>
    <t>Encargos</t>
  </si>
  <si>
    <t>Total Unitário</t>
  </si>
  <si>
    <t>Quantidade estimada mensal</t>
  </si>
  <si>
    <t>Total estimado mensal</t>
  </si>
  <si>
    <t>Total estimado anual</t>
  </si>
  <si>
    <t>Enceradeira</t>
  </si>
  <si>
    <t>Aspirador de pó</t>
  </si>
  <si>
    <t>Cavaletes de identificação(avisos: cuidado chão molhado / banheiro em manutenção)</t>
  </si>
  <si>
    <t>Cinturões de segurança</t>
  </si>
  <si>
    <t>Capacetes do tipo alpinista</t>
  </si>
  <si>
    <t>Bota emborrachada – pares</t>
  </si>
  <si>
    <t>Extensões com 10 metros</t>
  </si>
  <si>
    <t>ITEM</t>
  </si>
  <si>
    <t>MATERIAL</t>
  </si>
  <si>
    <t>QUANTIDADE</t>
  </si>
  <si>
    <t>VALOR UNITÁRIO</t>
  </si>
  <si>
    <t>VALOR ESTIMADO MENSAL</t>
  </si>
  <si>
    <t>Escada cavalete com 10 degraus cada, em alumínio</t>
  </si>
  <si>
    <t>Capa de chuva</t>
  </si>
  <si>
    <t>Máquina de lavar carpete</t>
  </si>
  <si>
    <t>Escovinha de mão em piaçava</t>
  </si>
  <si>
    <t>Enceradeira pequena com suporte para disco removedor e polidor (discos inclusos)</t>
  </si>
  <si>
    <t>Enceradeira grande com suporte para disco removedor e polidor(discos inclusos)</t>
  </si>
  <si>
    <t>Carrinho de limpeza para transporte de materiais e coleta de lixo</t>
  </si>
  <si>
    <t>Rodos</t>
  </si>
  <si>
    <t>Vassoura de jardim</t>
  </si>
  <si>
    <t>Máquina de cortar grama</t>
  </si>
  <si>
    <t>Roçadeira</t>
  </si>
  <si>
    <t>Tesoura de poda.</t>
  </si>
  <si>
    <t>Pulverizador costal</t>
  </si>
  <si>
    <t>Baldes de 20 (vinte) litros;</t>
  </si>
  <si>
    <t>Enxada</t>
  </si>
  <si>
    <t>Pá</t>
  </si>
  <si>
    <t>Carro de mão</t>
  </si>
  <si>
    <t>MATERIAL P/ BOMBEIRO HIDRAULICO</t>
  </si>
  <si>
    <t>Alicate universal com cabo isolado</t>
  </si>
  <si>
    <t>Arco de serra 12”</t>
  </si>
  <si>
    <t>Chave inglesa</t>
  </si>
  <si>
    <t>Desempenadeira</t>
  </si>
  <si>
    <t>Desentupidor manual de pia e lavatório</t>
  </si>
  <si>
    <t>Desentupidor manual de vaso sanitário</t>
  </si>
  <si>
    <t>Guia de aço, com 15 metros, para desentupimento de tubulação</t>
  </si>
  <si>
    <t>Lima chata</t>
  </si>
  <si>
    <t>Lima meia lua</t>
  </si>
  <si>
    <t>Marreta com 1kg</t>
  </si>
  <si>
    <t>Bota de borracha</t>
  </si>
  <si>
    <t>Calça plástica para uso em esgoto</t>
  </si>
  <si>
    <t>Talhadeira chata média em metal (25 cm)</t>
  </si>
  <si>
    <t>Alicate de bico grande, reto com cabo isolado 7 ou 8 polegadas</t>
  </si>
  <si>
    <t>Chave inglesa (tipo GRINFO) Nº 18</t>
  </si>
  <si>
    <t>Trena com 5 metros</t>
  </si>
  <si>
    <t>Luva cano longo de borracha p/ uso em esgoto(par)</t>
  </si>
  <si>
    <t>MATERIAL P/ ELETRICISTA</t>
  </si>
  <si>
    <t>Alicate de bico médio com cabo isolado 6 pol</t>
  </si>
  <si>
    <t>Alicate de corte médio com cabo isolado (diagonal – 6pol)</t>
  </si>
  <si>
    <t>Alicate universal com cabo isolado 8 pol</t>
  </si>
  <si>
    <t>Chave de fenda com lâmpada indicadora de fase</t>
  </si>
  <si>
    <t>Alicate Amperímetro minipa ET-3200</t>
  </si>
  <si>
    <t>Teste A volt 110 a 750V</t>
  </si>
  <si>
    <t>Alicate de bico pequeno, reto com cabo isolado 4 ½ pol</t>
  </si>
  <si>
    <t>Jogo de Chaves de fenda com 5 (cinco) tamanhos: 3/16x4”, 3/16x6”, 5/16x8”,1/8x3” e 1/4x6”</t>
  </si>
  <si>
    <t>Jogo de Chaves tipo Philips com 5 (cinco) tamanhos: 3/16x4”, 3/16x6”, 5/16x8”, 1/8x3” e 1/4x6”</t>
  </si>
  <si>
    <t>Voltímetro portátil classe 1 campo de medição 0-150-3000v</t>
  </si>
  <si>
    <t>Medidor de Fase classe 1 Meggar 1.000 mega onhms 600 VDC</t>
  </si>
  <si>
    <t>Volt amperímetro alicate tipo amprobe modelo Rs. 1.000</t>
  </si>
  <si>
    <t>Medidor de fator de potência</t>
  </si>
  <si>
    <t>Luva de proteção isolante 10KV</t>
  </si>
  <si>
    <t>Luva de alta-tensão 2.500V(par)</t>
  </si>
  <si>
    <t>Arco de serra 12” 0,00</t>
  </si>
  <si>
    <t>Alicate de pressão 10 pol</t>
  </si>
  <si>
    <t>Cinto de segurança</t>
  </si>
  <si>
    <t>RECEPCIONISTA / AUX. DE APOIO ADMINISTRATIVO / ENCARREGADO / MOTORISTA</t>
  </si>
  <si>
    <t>DESCRIÇÃO</t>
  </si>
  <si>
    <t>QUANTIDADE ANUAL</t>
  </si>
  <si>
    <t xml:space="preserve">VALOR TOTAL ANUAL </t>
  </si>
  <si>
    <t>VALOR MENSAL</t>
  </si>
  <si>
    <t>Blusas na cor clara</t>
  </si>
  <si>
    <t>Calças/saias, na cor escura</t>
  </si>
  <si>
    <t>Pares de meias-calças, tamanho condizente com o manequim, na cor natural</t>
  </si>
  <si>
    <t>Blazer, mesma cor da calça/saia</t>
  </si>
  <si>
    <t>Pares de sapatos na cor pret</t>
  </si>
  <si>
    <t>Camisas/Blusas/Jalecos</t>
  </si>
  <si>
    <t>Calças ou saias</t>
  </si>
  <si>
    <t>Pares de sapatos tipo Vulcabrás na cor preta</t>
  </si>
  <si>
    <t>Avental em tecido impermeável, na cor escura</t>
  </si>
  <si>
    <t>Pares de meias, cor escura</t>
  </si>
  <si>
    <t>Pares de Luva de segurança isolante em borracha, para alta-tensão 2,5kV, para tensão máxima de uso de até 500V. (eletricista)</t>
  </si>
  <si>
    <t>Pares de bota de segurança isolante em borracha com cano curto (eletricista)</t>
  </si>
  <si>
    <t>Pares de Luva cano longo de borracha para uso em esgoto (BombeiroHidráulico)</t>
  </si>
  <si>
    <t>Pares de bota borracha com cano longo (Bombeiro Hidráulico)</t>
  </si>
  <si>
    <t>TOTAL MENSAL</t>
  </si>
  <si>
    <t>Pares de Luva cano longo de borracha para uso Geral</t>
  </si>
  <si>
    <t>ELETRICISTAS</t>
  </si>
  <si>
    <t>BOMBEIRO HIDRAULICO</t>
  </si>
  <si>
    <t>Pares de bota borracha com cano longo para uso geral</t>
  </si>
  <si>
    <t>Contentores de lixo</t>
  </si>
  <si>
    <t>Balde de 5 litros</t>
  </si>
  <si>
    <t>Balde de 10 litros</t>
  </si>
  <si>
    <t>Escova de nylon oval para limpeza</t>
  </si>
  <si>
    <t xml:space="preserve">Mangueira plástica de 30 m, espessura ¾' </t>
  </si>
  <si>
    <t>Vassoura de piaçava</t>
  </si>
  <si>
    <t>Vassoura de pelo de 40 cm</t>
  </si>
  <si>
    <t>Vassoura de gari</t>
  </si>
  <si>
    <t>Vasculho de teto</t>
  </si>
  <si>
    <t>Rodo de limpar vidro com cabo extensor</t>
  </si>
  <si>
    <t>Valor considerado mensal</t>
  </si>
  <si>
    <t>VALOR TOTAL</t>
  </si>
  <si>
    <t>VIDA UTIL (MESES)</t>
  </si>
  <si>
    <t>Vida util</t>
  </si>
  <si>
    <t>7156-15</t>
  </si>
  <si>
    <t>Transporte (Valor da passagem:R$ 4,50)</t>
  </si>
  <si>
    <t>Cesta Básica</t>
  </si>
  <si>
    <t>7241-10</t>
  </si>
  <si>
    <t>5143-20</t>
  </si>
  <si>
    <t>Assistencia médica</t>
  </si>
  <si>
    <t>Cesta básica</t>
  </si>
  <si>
    <t>Equipamentos P/ LIMPEZA E JARDINAGEM</t>
  </si>
  <si>
    <t>6220-10</t>
  </si>
  <si>
    <t>SERVENTES</t>
  </si>
  <si>
    <t>JARDINEIRO</t>
  </si>
  <si>
    <t>4221-05</t>
  </si>
  <si>
    <t>4101-05</t>
  </si>
  <si>
    <t>4110-10</t>
  </si>
  <si>
    <t>7823-05</t>
  </si>
  <si>
    <t>Auxilio Morte-Funeral</t>
  </si>
  <si>
    <t>TOTAL EM DIÁRIAS</t>
  </si>
  <si>
    <t>TOTAL GERAL ANUAL</t>
  </si>
  <si>
    <t>CA</t>
  </si>
  <si>
    <t>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</si>
</sst>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0.000%"/>
    <numFmt numFmtId="165" formatCode="&quot;R$ &quot;#,##0.00"/>
    <numFmt numFmtId="166" formatCode="d/m/yyyy"/>
    <numFmt numFmtId="167" formatCode="_(&quot;R$ &quot;* #,##0.00_);_(&quot;R$ &quot;* \(#,##0.00\);_(&quot;R$ &quot;* \-??_);_(@_)"/>
    <numFmt numFmtId="168" formatCode="_-* #,##0.00_-;\-* #,##0.00_-;_-* \-??_-;_-@_-"/>
    <numFmt numFmtId="169" formatCode="0.0"/>
  </numFmts>
  <fonts count="11" x14ac:knownFonts="1">
    <font>
      <sz val="10"/>
      <name val="Arial"/>
      <family val="2"/>
      <charset val="1"/>
    </font>
    <font>
      <sz val="11"/>
      <color rgb="FF000000"/>
      <name val="Calibri"/>
      <family val="2"/>
      <charset val="1"/>
    </font>
    <font>
      <sz val="11"/>
      <name val="Arial"/>
      <family val="2"/>
      <charset val="1"/>
    </font>
    <font>
      <b/>
      <sz val="11"/>
      <name val="Arial"/>
      <family val="2"/>
      <charset val="1"/>
    </font>
    <font>
      <sz val="11"/>
      <color rgb="FF333333"/>
      <name val="Open Sans"/>
      <family val="2"/>
      <charset val="1"/>
    </font>
    <font>
      <sz val="11"/>
      <color rgb="FF0000FF"/>
      <name val="Georgia"/>
      <family val="1"/>
      <charset val="1"/>
    </font>
    <font>
      <sz val="11"/>
      <color rgb="FFFF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1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00FF00"/>
        <bgColor rgb="FF33CCCC"/>
      </patternFill>
    </fill>
    <fill>
      <patternFill patternType="solid">
        <fgColor rgb="FFFAC090"/>
        <bgColor rgb="FFC9C9C9"/>
      </patternFill>
    </fill>
    <fill>
      <patternFill patternType="solid">
        <fgColor rgb="FF95B3D7"/>
        <bgColor rgb="FF8EB4E3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C9C9C9"/>
      </patternFill>
    </fill>
    <fill>
      <patternFill patternType="solid">
        <fgColor rgb="FF8EB4E3"/>
        <bgColor rgb="FF95B3D7"/>
      </patternFill>
    </fill>
    <fill>
      <patternFill patternType="solid">
        <fgColor rgb="FFC6D9F1"/>
        <bgColor rgb="FFC9C9C9"/>
      </patternFill>
    </fill>
    <fill>
      <patternFill patternType="solid">
        <fgColor rgb="FF99FF99"/>
        <bgColor rgb="FFCCFFFF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8">
    <xf numFmtId="0" fontId="0" fillId="0" borderId="0"/>
    <xf numFmtId="167" fontId="9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/>
    <xf numFmtId="165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4" fontId="2" fillId="0" borderId="0" xfId="0" applyNumberFormat="1" applyFont="1" applyAlignment="1">
      <alignment horizontal="left"/>
    </xf>
    <xf numFmtId="165" fontId="2" fillId="0" borderId="0" xfId="0" applyNumberFormat="1" applyFont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wrapText="1"/>
    </xf>
    <xf numFmtId="164" fontId="2" fillId="0" borderId="5" xfId="0" applyNumberFormat="1" applyFont="1" applyBorder="1"/>
    <xf numFmtId="166" fontId="2" fillId="0" borderId="3" xfId="0" applyNumberFormat="1" applyFont="1" applyBorder="1" applyAlignment="1">
      <alignment horizontal="center"/>
    </xf>
    <xf numFmtId="165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4" xfId="0" applyFont="1" applyBorder="1"/>
    <xf numFmtId="0" fontId="2" fillId="0" borderId="5" xfId="0" applyFont="1" applyBorder="1"/>
    <xf numFmtId="165" fontId="2" fillId="0" borderId="6" xfId="0" applyNumberFormat="1" applyFont="1" applyBorder="1" applyAlignment="1">
      <alignment horizontal="center"/>
    </xf>
    <xf numFmtId="1" fontId="2" fillId="0" borderId="6" xfId="0" applyNumberFormat="1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165" fontId="2" fillId="0" borderId="3" xfId="0" applyNumberFormat="1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/>
    </xf>
    <xf numFmtId="0" fontId="2" fillId="0" borderId="5" xfId="0" applyFont="1" applyBorder="1" applyAlignment="1">
      <alignment wrapText="1"/>
    </xf>
    <xf numFmtId="165" fontId="2" fillId="0" borderId="5" xfId="0" applyNumberFormat="1" applyFont="1" applyBorder="1"/>
    <xf numFmtId="0" fontId="3" fillId="0" borderId="4" xfId="0" applyFont="1" applyBorder="1" applyAlignment="1">
      <alignment wrapText="1"/>
    </xf>
    <xf numFmtId="164" fontId="3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wrapText="1"/>
    </xf>
    <xf numFmtId="164" fontId="2" fillId="0" borderId="3" xfId="0" applyNumberFormat="1" applyFont="1" applyBorder="1"/>
    <xf numFmtId="165" fontId="2" fillId="0" borderId="3" xfId="0" applyNumberFormat="1" applyFont="1" applyBorder="1"/>
    <xf numFmtId="164" fontId="3" fillId="4" borderId="3" xfId="0" applyNumberFormat="1" applyFont="1" applyFill="1" applyBorder="1"/>
    <xf numFmtId="165" fontId="3" fillId="4" borderId="3" xfId="0" applyNumberFormat="1" applyFont="1" applyFill="1" applyBorder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/>
    <xf numFmtId="164" fontId="3" fillId="0" borderId="3" xfId="0" applyNumberFormat="1" applyFont="1" applyBorder="1"/>
    <xf numFmtId="0" fontId="3" fillId="0" borderId="4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vertical="center"/>
    </xf>
    <xf numFmtId="0" fontId="3" fillId="5" borderId="5" xfId="0" applyFont="1" applyFill="1" applyBorder="1"/>
    <xf numFmtId="0" fontId="3" fillId="5" borderId="5" xfId="0" applyFont="1" applyFill="1" applyBorder="1" applyAlignment="1">
      <alignment wrapText="1"/>
    </xf>
    <xf numFmtId="164" fontId="3" fillId="5" borderId="5" xfId="0" applyNumberFormat="1" applyFont="1" applyFill="1" applyBorder="1"/>
    <xf numFmtId="165" fontId="3" fillId="5" borderId="5" xfId="0" applyNumberFormat="1" applyFont="1" applyFill="1" applyBorder="1"/>
    <xf numFmtId="0" fontId="6" fillId="0" borderId="0" xfId="0" applyFont="1"/>
    <xf numFmtId="0" fontId="6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7" fontId="6" fillId="0" borderId="0" xfId="1" applyFont="1" applyBorder="1" applyProtection="1"/>
    <xf numFmtId="165" fontId="6" fillId="0" borderId="0" xfId="0" applyNumberFormat="1" applyFont="1"/>
    <xf numFmtId="164" fontId="3" fillId="4" borderId="3" xfId="0" applyNumberFormat="1" applyFont="1" applyFill="1" applyBorder="1" applyAlignment="1">
      <alignment horizontal="right"/>
    </xf>
    <xf numFmtId="168" fontId="2" fillId="0" borderId="0" xfId="0" applyNumberFormat="1" applyFont="1"/>
    <xf numFmtId="0" fontId="3" fillId="5" borderId="4" xfId="0" applyFont="1" applyFill="1" applyBorder="1"/>
    <xf numFmtId="0" fontId="3" fillId="5" borderId="7" xfId="0" applyFont="1" applyFill="1" applyBorder="1"/>
    <xf numFmtId="164" fontId="2" fillId="0" borderId="3" xfId="0" applyNumberFormat="1" applyFont="1" applyBorder="1" applyAlignment="1">
      <alignment horizontal="center"/>
    </xf>
    <xf numFmtId="164" fontId="3" fillId="4" borderId="3" xfId="0" applyNumberFormat="1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 applyAlignment="1">
      <alignment horizontal="center"/>
    </xf>
    <xf numFmtId="165" fontId="3" fillId="0" borderId="5" xfId="0" applyNumberFormat="1" applyFont="1" applyBorder="1"/>
    <xf numFmtId="165" fontId="3" fillId="0" borderId="3" xfId="0" applyNumberFormat="1" applyFont="1" applyBorder="1"/>
    <xf numFmtId="164" fontId="3" fillId="7" borderId="3" xfId="0" applyNumberFormat="1" applyFont="1" applyFill="1" applyBorder="1" applyAlignment="1">
      <alignment horizontal="center"/>
    </xf>
    <xf numFmtId="165" fontId="3" fillId="7" borderId="3" xfId="0" applyNumberFormat="1" applyFont="1" applyFill="1" applyBorder="1"/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wrapText="1"/>
    </xf>
    <xf numFmtId="164" fontId="2" fillId="0" borderId="8" xfId="0" applyNumberFormat="1" applyFont="1" applyBorder="1"/>
    <xf numFmtId="165" fontId="3" fillId="0" borderId="8" xfId="0" applyNumberFormat="1" applyFont="1" applyBorder="1"/>
    <xf numFmtId="0" fontId="3" fillId="5" borderId="9" xfId="0" applyFont="1" applyFill="1" applyBorder="1"/>
    <xf numFmtId="0" fontId="3" fillId="5" borderId="10" xfId="0" applyFont="1" applyFill="1" applyBorder="1" applyAlignment="1">
      <alignment wrapText="1"/>
    </xf>
    <xf numFmtId="164" fontId="3" fillId="5" borderId="10" xfId="0" applyNumberFormat="1" applyFont="1" applyFill="1" applyBorder="1"/>
    <xf numFmtId="165" fontId="3" fillId="5" borderId="10" xfId="0" applyNumberFormat="1" applyFont="1" applyFill="1" applyBorder="1"/>
    <xf numFmtId="0" fontId="3" fillId="0" borderId="5" xfId="0" applyFont="1" applyBorder="1" applyAlignment="1">
      <alignment horizontal="center" wrapText="1"/>
    </xf>
    <xf numFmtId="165" fontId="2" fillId="0" borderId="3" xfId="0" applyNumberFormat="1" applyFont="1" applyBorder="1" applyAlignment="1">
      <alignment horizontal="right"/>
    </xf>
    <xf numFmtId="165" fontId="3" fillId="7" borderId="3" xfId="0" applyNumberFormat="1" applyFont="1" applyFill="1" applyBorder="1" applyAlignment="1">
      <alignment horizontal="right"/>
    </xf>
    <xf numFmtId="0" fontId="3" fillId="5" borderId="3" xfId="0" applyFont="1" applyFill="1" applyBorder="1" applyAlignment="1">
      <alignment horizontal="center"/>
    </xf>
    <xf numFmtId="0" fontId="3" fillId="6" borderId="4" xfId="0" applyFont="1" applyFill="1" applyBorder="1"/>
    <xf numFmtId="0" fontId="3" fillId="6" borderId="5" xfId="0" applyFont="1" applyFill="1" applyBorder="1" applyAlignment="1">
      <alignment horizontal="right" wrapText="1"/>
    </xf>
    <xf numFmtId="164" fontId="3" fillId="6" borderId="5" xfId="0" applyNumberFormat="1" applyFont="1" applyFill="1" applyBorder="1"/>
    <xf numFmtId="165" fontId="3" fillId="6" borderId="3" xfId="0" applyNumberFormat="1" applyFont="1" applyFill="1" applyBorder="1"/>
    <xf numFmtId="167" fontId="3" fillId="0" borderId="0" xfId="1" applyFont="1" applyBorder="1" applyProtection="1"/>
    <xf numFmtId="164" fontId="3" fillId="7" borderId="3" xfId="0" applyNumberFormat="1" applyFont="1" applyFill="1" applyBorder="1"/>
    <xf numFmtId="0" fontId="2" fillId="0" borderId="8" xfId="0" applyFont="1" applyBorder="1" applyAlignment="1">
      <alignment wrapText="1"/>
    </xf>
    <xf numFmtId="165" fontId="2" fillId="0" borderId="8" xfId="0" applyNumberFormat="1" applyFont="1" applyBorder="1"/>
    <xf numFmtId="0" fontId="2" fillId="0" borderId="0" xfId="0" applyFont="1" applyAlignment="1">
      <alignment horizontal="center" wrapText="1"/>
    </xf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3" fillId="0" borderId="5" xfId="0" applyFont="1" applyBorder="1" applyAlignment="1">
      <alignment wrapText="1"/>
    </xf>
    <xf numFmtId="164" fontId="3" fillId="0" borderId="5" xfId="0" applyNumberFormat="1" applyFont="1" applyBorder="1"/>
    <xf numFmtId="2" fontId="2" fillId="0" borderId="0" xfId="0" applyNumberFormat="1" applyFont="1"/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165" fontId="2" fillId="0" borderId="3" xfId="0" applyNumberFormat="1" applyFont="1" applyBorder="1" applyAlignment="1">
      <alignment vertical="center" wrapText="1"/>
    </xf>
    <xf numFmtId="165" fontId="3" fillId="0" borderId="3" xfId="0" applyNumberFormat="1" applyFont="1" applyBorder="1" applyAlignment="1">
      <alignment vertical="center" wrapText="1"/>
    </xf>
    <xf numFmtId="165" fontId="3" fillId="8" borderId="3" xfId="0" applyNumberFormat="1" applyFont="1" applyFill="1" applyBorder="1" applyAlignment="1">
      <alignment vertical="center"/>
    </xf>
    <xf numFmtId="0" fontId="2" fillId="0" borderId="1" xfId="0" applyFont="1" applyBorder="1"/>
    <xf numFmtId="0" fontId="7" fillId="5" borderId="11" xfId="4" applyFont="1" applyFill="1" applyBorder="1" applyAlignment="1">
      <alignment vertical="center"/>
    </xf>
    <xf numFmtId="0" fontId="8" fillId="5" borderId="2" xfId="4" applyFont="1" applyFill="1" applyBorder="1" applyAlignment="1">
      <alignment horizontal="center" vertical="center" wrapText="1"/>
    </xf>
    <xf numFmtId="4" fontId="8" fillId="5" borderId="2" xfId="4" applyNumberFormat="1" applyFont="1" applyFill="1" applyBorder="1" applyAlignment="1">
      <alignment horizontal="center" vertical="center" wrapText="1"/>
    </xf>
    <xf numFmtId="0" fontId="8" fillId="5" borderId="11" xfId="4" applyFont="1" applyFill="1" applyBorder="1" applyAlignment="1">
      <alignment horizontal="center" vertical="center" wrapText="1"/>
    </xf>
    <xf numFmtId="0" fontId="8" fillId="5" borderId="11" xfId="4" applyFont="1" applyFill="1" applyBorder="1" applyAlignment="1">
      <alignment horizontal="left" vertical="center"/>
    </xf>
    <xf numFmtId="165" fontId="8" fillId="5" borderId="2" xfId="4" applyNumberFormat="1" applyFont="1" applyFill="1" applyBorder="1" applyAlignment="1">
      <alignment horizontal="center" vertical="center"/>
    </xf>
    <xf numFmtId="3" fontId="8" fillId="5" borderId="2" xfId="4" applyNumberFormat="1" applyFont="1" applyFill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5" borderId="0" xfId="4" applyFont="1" applyFill="1" applyAlignment="1">
      <alignment horizontal="right" vertical="center"/>
    </xf>
    <xf numFmtId="0" fontId="8" fillId="5" borderId="0" xfId="4" applyFont="1" applyFill="1" applyAlignment="1">
      <alignment vertical="center"/>
    </xf>
    <xf numFmtId="165" fontId="7" fillId="5" borderId="12" xfId="4" applyNumberFormat="1" applyFont="1" applyFill="1" applyBorder="1" applyAlignment="1">
      <alignment horizontal="center" vertical="center"/>
    </xf>
    <xf numFmtId="165" fontId="2" fillId="0" borderId="14" xfId="0" applyNumberFormat="1" applyFont="1" applyBorder="1"/>
    <xf numFmtId="165" fontId="3" fillId="0" borderId="14" xfId="0" applyNumberFormat="1" applyFont="1" applyBorder="1"/>
    <xf numFmtId="0" fontId="2" fillId="0" borderId="15" xfId="0" applyFont="1" applyBorder="1" applyAlignment="1">
      <alignment horizontal="center"/>
    </xf>
    <xf numFmtId="0" fontId="3" fillId="0" borderId="16" xfId="0" applyFont="1" applyBorder="1" applyAlignment="1">
      <alignment horizontal="center" wrapText="1"/>
    </xf>
    <xf numFmtId="164" fontId="3" fillId="0" borderId="11" xfId="0" applyNumberFormat="1" applyFont="1" applyBorder="1"/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vertical="center" wrapText="1"/>
    </xf>
    <xf numFmtId="165" fontId="3" fillId="0" borderId="19" xfId="0" applyNumberFormat="1" applyFont="1" applyBorder="1" applyAlignment="1">
      <alignment horizontal="right" vertical="center"/>
    </xf>
    <xf numFmtId="0" fontId="2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65" fontId="3" fillId="0" borderId="21" xfId="0" applyNumberFormat="1" applyFont="1" applyBorder="1" applyAlignment="1">
      <alignment horizontal="right" vertical="center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vertical="center" wrapText="1"/>
    </xf>
    <xf numFmtId="165" fontId="3" fillId="0" borderId="24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169" fontId="3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167" fontId="9" fillId="0" borderId="0" xfId="1"/>
    <xf numFmtId="164" fontId="8" fillId="5" borderId="11" xfId="4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43" fontId="0" fillId="0" borderId="0" xfId="0" applyNumberFormat="1"/>
    <xf numFmtId="0" fontId="0" fillId="0" borderId="0" xfId="0" applyAlignment="1">
      <alignment horizontal="center" vertical="center"/>
    </xf>
    <xf numFmtId="9" fontId="0" fillId="0" borderId="0" xfId="7" applyFont="1" applyAlignment="1">
      <alignment horizontal="center" vertical="center"/>
    </xf>
    <xf numFmtId="167" fontId="9" fillId="0" borderId="0" xfId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0" fillId="0" borderId="3" xfId="0" applyBorder="1"/>
    <xf numFmtId="167" fontId="9" fillId="0" borderId="3" xfId="1" applyBorder="1"/>
    <xf numFmtId="0" fontId="10" fillId="11" borderId="3" xfId="0" applyFont="1" applyFill="1" applyBorder="1" applyAlignment="1">
      <alignment horizontal="center" vertical="center"/>
    </xf>
    <xf numFmtId="0" fontId="10" fillId="12" borderId="3" xfId="0" applyFont="1" applyFill="1" applyBorder="1" applyAlignment="1">
      <alignment horizontal="center" vertical="center"/>
    </xf>
    <xf numFmtId="167" fontId="10" fillId="12" borderId="3" xfId="1" applyFont="1" applyFill="1" applyBorder="1"/>
    <xf numFmtId="0" fontId="0" fillId="10" borderId="0" xfId="0" applyFill="1"/>
    <xf numFmtId="167" fontId="0" fillId="0" borderId="0" xfId="1" applyFont="1"/>
    <xf numFmtId="43" fontId="9" fillId="0" borderId="0" xfId="6"/>
    <xf numFmtId="10" fontId="2" fillId="0" borderId="3" xfId="0" applyNumberFormat="1" applyFont="1" applyBorder="1"/>
    <xf numFmtId="10" fontId="2" fillId="0" borderId="3" xfId="0" applyNumberFormat="1" applyFont="1" applyBorder="1" applyAlignment="1">
      <alignment horizontal="center"/>
    </xf>
    <xf numFmtId="10" fontId="0" fillId="0" borderId="0" xfId="7" applyNumberFormat="1" applyFont="1" applyAlignment="1">
      <alignment horizontal="center" vertical="center"/>
    </xf>
    <xf numFmtId="10" fontId="0" fillId="0" borderId="0" xfId="7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wrapText="1"/>
    </xf>
    <xf numFmtId="0" fontId="0" fillId="10" borderId="8" xfId="0" applyFill="1" applyBorder="1" applyAlignment="1">
      <alignment horizontal="center"/>
    </xf>
    <xf numFmtId="0" fontId="10" fillId="12" borderId="3" xfId="0" applyFont="1" applyFill="1" applyBorder="1" applyAlignment="1">
      <alignment horizontal="center" vertical="center"/>
    </xf>
    <xf numFmtId="0" fontId="10" fillId="12" borderId="3" xfId="0" applyFont="1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10" fillId="10" borderId="4" xfId="0" applyFont="1" applyFill="1" applyBorder="1" applyAlignment="1">
      <alignment horizontal="center"/>
    </xf>
    <xf numFmtId="0" fontId="10" fillId="10" borderId="5" xfId="0" applyFont="1" applyFill="1" applyBorder="1" applyAlignment="1">
      <alignment horizontal="center"/>
    </xf>
    <xf numFmtId="0" fontId="10" fillId="10" borderId="6" xfId="0" applyFont="1" applyFill="1" applyBorder="1" applyAlignment="1">
      <alignment horizontal="center"/>
    </xf>
    <xf numFmtId="0" fontId="10" fillId="11" borderId="3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4" borderId="3" xfId="0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7" borderId="3" xfId="0" applyFont="1" applyFill="1" applyBorder="1" applyAlignment="1">
      <alignment horizontal="center" wrapText="1"/>
    </xf>
    <xf numFmtId="0" fontId="3" fillId="3" borderId="2" xfId="0" applyFont="1" applyFill="1" applyBorder="1" applyAlignment="1">
      <alignment horizontal="left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/>
    </xf>
    <xf numFmtId="164" fontId="3" fillId="0" borderId="3" xfId="0" applyNumberFormat="1" applyFont="1" applyBorder="1" applyAlignment="1">
      <alignment horizontal="center" vertical="center"/>
    </xf>
    <xf numFmtId="164" fontId="3" fillId="8" borderId="3" xfId="0" applyNumberFormat="1" applyFont="1" applyFill="1" applyBorder="1" applyAlignment="1">
      <alignment horizontal="center" vertical="center"/>
    </xf>
    <xf numFmtId="0" fontId="3" fillId="9" borderId="13" xfId="0" applyFont="1" applyFill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</cellXfs>
  <cellStyles count="8">
    <cellStyle name="Moeda" xfId="1" builtinId="4"/>
    <cellStyle name="Normal" xfId="0" builtinId="0"/>
    <cellStyle name="Normal 2" xfId="2" xr:uid="{00000000-0005-0000-0000-000006000000}"/>
    <cellStyle name="Normal 2 2" xfId="3" xr:uid="{00000000-0005-0000-0000-000007000000}"/>
    <cellStyle name="Normal 3" xfId="4" xr:uid="{00000000-0005-0000-0000-000008000000}"/>
    <cellStyle name="Normal 3 2" xfId="5" xr:uid="{00000000-0005-0000-0000-000009000000}"/>
    <cellStyle name="Porcentagem" xfId="7" builtinId="5"/>
    <cellStyle name="Vírgula" xfId="6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5B3D7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8EB4E3"/>
      <rgbColor rgb="FFFF99CC"/>
      <rgbColor rgb="FFC9C9C9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6979B1-5C62-4441-9179-7E31787F22B7}">
  <dimension ref="A1:H12"/>
  <sheetViews>
    <sheetView tabSelected="1" zoomScale="115" zoomScaleNormal="115" workbookViewId="0">
      <selection sqref="A1:F12"/>
    </sheetView>
  </sheetViews>
  <sheetFormatPr defaultRowHeight="12.9" x14ac:dyDescent="0.2"/>
  <cols>
    <col min="1" max="1" width="4.375" bestFit="1" customWidth="1"/>
    <col min="2" max="2" width="17.5" bestFit="1" customWidth="1"/>
    <col min="3" max="3" width="10.25" bestFit="1" customWidth="1"/>
    <col min="4" max="4" width="12" style="127" bestFit="1" customWidth="1"/>
    <col min="5" max="5" width="14.125" style="127" bestFit="1" customWidth="1"/>
    <col min="6" max="6" width="15.625" style="127" bestFit="1" customWidth="1"/>
  </cols>
  <sheetData>
    <row r="1" spans="1:8" x14ac:dyDescent="0.2">
      <c r="A1" s="135" t="s">
        <v>133</v>
      </c>
      <c r="B1" s="135" t="s">
        <v>154</v>
      </c>
      <c r="C1" s="135" t="s">
        <v>158</v>
      </c>
      <c r="D1" s="136" t="s">
        <v>155</v>
      </c>
      <c r="E1" s="136" t="s">
        <v>156</v>
      </c>
      <c r="F1" s="136" t="s">
        <v>157</v>
      </c>
    </row>
    <row r="2" spans="1:8" x14ac:dyDescent="0.2">
      <c r="A2" s="135">
        <v>1</v>
      </c>
      <c r="B2" s="135" t="s">
        <v>136</v>
      </c>
      <c r="C2" s="135">
        <v>1</v>
      </c>
      <c r="D2" s="136">
        <f>Eletricista!D136</f>
        <v>4984.24</v>
      </c>
      <c r="E2" s="136">
        <f>D2*C2</f>
        <v>4984.24</v>
      </c>
      <c r="F2" s="136">
        <f>E2*12</f>
        <v>59810.879999999997</v>
      </c>
      <c r="G2" t="s">
        <v>292</v>
      </c>
      <c r="H2" s="146">
        <v>3.6050000000000001E-3</v>
      </c>
    </row>
    <row r="3" spans="1:8" x14ac:dyDescent="0.2">
      <c r="A3" s="135">
        <v>2</v>
      </c>
      <c r="B3" s="135" t="s">
        <v>140</v>
      </c>
      <c r="C3" s="135">
        <v>1</v>
      </c>
      <c r="D3" s="136">
        <f>'Bombeiro Hidraulico'!D136</f>
        <v>3988.5</v>
      </c>
      <c r="E3" s="136">
        <f t="shared" ref="E3:E9" si="0">D3*C3</f>
        <v>3988.5</v>
      </c>
      <c r="F3" s="136">
        <f t="shared" ref="F3:F10" si="1">E3*12</f>
        <v>47862</v>
      </c>
      <c r="G3" t="s">
        <v>293</v>
      </c>
      <c r="H3" s="146">
        <v>4.0000000000000001E-3</v>
      </c>
    </row>
    <row r="4" spans="1:8" x14ac:dyDescent="0.2">
      <c r="A4" s="135">
        <v>3</v>
      </c>
      <c r="B4" s="135" t="s">
        <v>159</v>
      </c>
      <c r="C4" s="135">
        <v>10</v>
      </c>
      <c r="D4" s="136">
        <f>'Aux. Ser. Ger.'!D136</f>
        <v>3466.6</v>
      </c>
      <c r="E4" s="136">
        <f t="shared" si="0"/>
        <v>34666</v>
      </c>
      <c r="F4" s="136">
        <f t="shared" si="1"/>
        <v>415992</v>
      </c>
    </row>
    <row r="5" spans="1:8" x14ac:dyDescent="0.2">
      <c r="A5" s="135">
        <v>4</v>
      </c>
      <c r="B5" s="135" t="s">
        <v>144</v>
      </c>
      <c r="C5" s="135">
        <v>1</v>
      </c>
      <c r="D5" s="136">
        <f>Jardineiro!D136</f>
        <v>3290.83</v>
      </c>
      <c r="E5" s="136">
        <f t="shared" si="0"/>
        <v>3290.83</v>
      </c>
      <c r="F5" s="136">
        <f t="shared" si="1"/>
        <v>39489.96</v>
      </c>
    </row>
    <row r="6" spans="1:8" x14ac:dyDescent="0.2">
      <c r="A6" s="135">
        <v>5</v>
      </c>
      <c r="B6" s="135" t="s">
        <v>145</v>
      </c>
      <c r="C6" s="135">
        <v>5</v>
      </c>
      <c r="D6" s="136">
        <f>Recepcionista!D136</f>
        <v>3575.78</v>
      </c>
      <c r="E6" s="136">
        <f t="shared" si="0"/>
        <v>17878.900000000001</v>
      </c>
      <c r="F6" s="136">
        <f t="shared" si="1"/>
        <v>214546.80000000002</v>
      </c>
    </row>
    <row r="7" spans="1:8" x14ac:dyDescent="0.2">
      <c r="A7" s="135">
        <v>6</v>
      </c>
      <c r="B7" s="135" t="s">
        <v>146</v>
      </c>
      <c r="C7" s="135">
        <v>1</v>
      </c>
      <c r="D7" s="136">
        <f>Encarregado!D136</f>
        <v>3891.42</v>
      </c>
      <c r="E7" s="136">
        <f t="shared" si="0"/>
        <v>3891.42</v>
      </c>
      <c r="F7" s="136">
        <f t="shared" si="1"/>
        <v>46697.04</v>
      </c>
    </row>
    <row r="8" spans="1:8" x14ac:dyDescent="0.2">
      <c r="A8" s="135">
        <v>7</v>
      </c>
      <c r="B8" s="135" t="s">
        <v>160</v>
      </c>
      <c r="C8" s="135">
        <v>10</v>
      </c>
      <c r="D8" s="136">
        <f>'Aux. Adm.'!D136</f>
        <v>4506.4799999999996</v>
      </c>
      <c r="E8" s="136">
        <f t="shared" si="0"/>
        <v>45064.799999999996</v>
      </c>
      <c r="F8" s="136">
        <f t="shared" si="1"/>
        <v>540777.6</v>
      </c>
    </row>
    <row r="9" spans="1:8" x14ac:dyDescent="0.2">
      <c r="A9" s="135">
        <v>8</v>
      </c>
      <c r="B9" s="135" t="s">
        <v>152</v>
      </c>
      <c r="C9" s="135">
        <v>4</v>
      </c>
      <c r="D9" s="136">
        <f>'Motorista B'!D136</f>
        <v>3790.3</v>
      </c>
      <c r="E9" s="136">
        <f t="shared" si="0"/>
        <v>15161.2</v>
      </c>
      <c r="F9" s="136">
        <f t="shared" si="1"/>
        <v>181934.40000000002</v>
      </c>
    </row>
    <row r="10" spans="1:8" x14ac:dyDescent="0.2">
      <c r="A10" s="173" t="s">
        <v>161</v>
      </c>
      <c r="B10" s="173"/>
      <c r="C10" s="173"/>
      <c r="D10" s="173"/>
      <c r="E10" s="136">
        <f>SUM(E2:E9)</f>
        <v>128925.89</v>
      </c>
      <c r="F10" s="136">
        <f t="shared" si="1"/>
        <v>1547110.68</v>
      </c>
    </row>
    <row r="11" spans="1:8" x14ac:dyDescent="0.2">
      <c r="A11" s="173" t="s">
        <v>290</v>
      </c>
      <c r="B11" s="173"/>
      <c r="C11" s="173"/>
      <c r="D11" s="173"/>
      <c r="E11" s="173"/>
      <c r="F11" s="136">
        <f>Diárias!H3</f>
        <v>28137.599999999999</v>
      </c>
    </row>
    <row r="12" spans="1:8" x14ac:dyDescent="0.2">
      <c r="A12" s="173" t="s">
        <v>291</v>
      </c>
      <c r="B12" s="173"/>
      <c r="C12" s="173"/>
      <c r="D12" s="173"/>
      <c r="E12" s="173"/>
      <c r="F12" s="136">
        <f>SUM(F10:F11)</f>
        <v>1575248.28</v>
      </c>
    </row>
  </sheetData>
  <mergeCells count="3">
    <mergeCell ref="A10:D10"/>
    <mergeCell ref="A11:E11"/>
    <mergeCell ref="A12:E1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76FB1-F660-402D-818C-18550715D14C}">
  <sheetPr>
    <tabColor rgb="FFFFFF00"/>
  </sheetPr>
  <dimension ref="A1:AMJ157"/>
  <sheetViews>
    <sheetView view="pageBreakPreview" topLeftCell="A107" zoomScale="85" zoomScaleNormal="90" zoomScaleSheetLayoutView="85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146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286</v>
      </c>
    </row>
    <row r="19" spans="1:4" x14ac:dyDescent="0.2">
      <c r="A19" s="9">
        <v>3</v>
      </c>
      <c r="B19" s="10" t="s">
        <v>18</v>
      </c>
      <c r="C19" s="11"/>
      <c r="D19" s="24">
        <v>1641.71</v>
      </c>
    </row>
    <row r="20" spans="1:4" x14ac:dyDescent="0.2">
      <c r="A20" s="9">
        <v>4</v>
      </c>
      <c r="B20" s="10" t="s">
        <v>19</v>
      </c>
      <c r="C20" s="11"/>
      <c r="D20" s="24" t="s">
        <v>146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v>1641.71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1641.71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136.80916666666667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198.64690999999999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335.45607666666666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328.34200000000004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41.042750000000005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32.834200000000003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24.62565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16.417100000000001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9.8502600000000005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3.28342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131.33680000000001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587.73218000000008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tr">
        <f>Eletricista!B52</f>
        <v>Transporte (Valor da passagem:R$ 4,50)</v>
      </c>
      <c r="C52" s="30"/>
      <c r="D52" s="31">
        <f>(4.5*2*22)-(0.06*D19)</f>
        <v>99.497399999999999</v>
      </c>
    </row>
    <row r="53" spans="1:6" s="1" customFormat="1" ht="14.3" x14ac:dyDescent="0.25">
      <c r="A53" s="38" t="s">
        <v>4</v>
      </c>
      <c r="B53" s="29" t="s">
        <v>142</v>
      </c>
      <c r="C53" s="30"/>
      <c r="D53" s="31">
        <v>462</v>
      </c>
    </row>
    <row r="54" spans="1:6" s="1" customFormat="1" ht="14.3" x14ac:dyDescent="0.2">
      <c r="A54" s="41" t="s">
        <v>6</v>
      </c>
      <c r="B54" s="29" t="s">
        <v>139</v>
      </c>
      <c r="C54" s="30"/>
      <c r="D54" s="42">
        <v>62.38</v>
      </c>
    </row>
    <row r="55" spans="1:6" s="1" customFormat="1" ht="14.3" x14ac:dyDescent="0.25">
      <c r="A55" s="38" t="s">
        <v>8</v>
      </c>
      <c r="B55" s="29" t="s">
        <v>52</v>
      </c>
      <c r="C55" s="30"/>
      <c r="D55" s="31">
        <v>20</v>
      </c>
    </row>
    <row r="56" spans="1:6" s="1" customFormat="1" ht="14.3" x14ac:dyDescent="0.25">
      <c r="A56" s="38" t="s">
        <v>29</v>
      </c>
      <c r="B56" s="29" t="s">
        <v>143</v>
      </c>
      <c r="C56" s="30"/>
      <c r="D56" s="31">
        <v>111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754.87739999999997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335.45607666666666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587.73218000000008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754.87739999999997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1678.0656566666667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6.8951820000000001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0.55161455999999998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3.4475910000000001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10.89438756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31.849174000000001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11.402004292000003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63.698348000000003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106.949526292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10.89438756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106.949526292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117.843913852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C87*($D$32+$D$49)</f>
        <v>20.733812273999998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C88*($D$32+$D$49)</f>
        <v>12.484876207999999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0.66883265399999992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1.783553744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0.891776872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36.562851752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36.562851752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36.562851752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Uniformes!F9</f>
        <v>53.75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0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v>0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53.75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3527.9324222706664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12.718196382285752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14.162602474611809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142.03687199907617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194.57105753298106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363.48872838895477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1641.71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1678.0656566666667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117.843913852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36.562851752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53.75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3527.9324222706664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363.48872838895477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3891.42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02" t="s">
        <v>146</v>
      </c>
      <c r="C140" s="103">
        <f>D136</f>
        <v>3891.42</v>
      </c>
      <c r="D140" s="104">
        <v>1</v>
      </c>
      <c r="E140" s="103">
        <f>C140*D140</f>
        <v>3891.42</v>
      </c>
      <c r="F140" s="105">
        <v>1</v>
      </c>
      <c r="G140" s="103">
        <f>F140*E140</f>
        <v>3891.42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3891.42</v>
      </c>
    </row>
    <row r="142" spans="1:7" s="1" customFormat="1" ht="13.95" customHeight="1" thickBot="1" x14ac:dyDescent="0.25">
      <c r="B142" s="2"/>
      <c r="C142" s="3"/>
      <c r="D142" s="4"/>
    </row>
    <row r="143" spans="1:7" s="1" customFormat="1" ht="18" customHeight="1" thickBot="1" x14ac:dyDescent="0.25">
      <c r="A143" s="171" t="s">
        <v>126</v>
      </c>
      <c r="B143" s="171"/>
      <c r="C143" s="171"/>
      <c r="D143" s="109"/>
    </row>
    <row r="144" spans="1:7" s="1" customFormat="1" ht="18" customHeight="1" thickBot="1" x14ac:dyDescent="0.3">
      <c r="A144" s="172" t="s">
        <v>127</v>
      </c>
      <c r="B144" s="172"/>
      <c r="C144" s="172"/>
      <c r="D144" s="110"/>
    </row>
    <row r="145" spans="1:4" s="1" customFormat="1" ht="18" customHeight="1" thickBot="1" x14ac:dyDescent="0.3">
      <c r="A145" s="111"/>
      <c r="B145" s="112" t="s">
        <v>128</v>
      </c>
      <c r="C145" s="113" t="s">
        <v>129</v>
      </c>
      <c r="D145" s="110"/>
    </row>
    <row r="146" spans="1:4" s="1" customFormat="1" ht="19.2" customHeight="1" x14ac:dyDescent="0.2">
      <c r="A146" s="114" t="s">
        <v>2</v>
      </c>
      <c r="B146" s="115" t="s">
        <v>130</v>
      </c>
      <c r="C146" s="116">
        <f>E140</f>
        <v>3891.42</v>
      </c>
      <c r="D146" s="109"/>
    </row>
    <row r="147" spans="1:4" s="1" customFormat="1" ht="18" customHeight="1" x14ac:dyDescent="0.2">
      <c r="A147" s="117" t="s">
        <v>4</v>
      </c>
      <c r="B147" s="118" t="s">
        <v>131</v>
      </c>
      <c r="C147" s="119">
        <f>G140</f>
        <v>3891.42</v>
      </c>
      <c r="D147" s="109"/>
    </row>
    <row r="148" spans="1:4" s="1" customFormat="1" ht="32.299999999999997" customHeight="1" thickBot="1" x14ac:dyDescent="0.25">
      <c r="A148" s="120" t="s">
        <v>6</v>
      </c>
      <c r="B148" s="121" t="s">
        <v>132</v>
      </c>
      <c r="C148" s="122">
        <f>C147*30</f>
        <v>116742.6</v>
      </c>
      <c r="D148" s="109"/>
    </row>
    <row r="149" spans="1:4" s="1" customFormat="1" x14ac:dyDescent="0.2">
      <c r="A149" s="16"/>
      <c r="B149" s="2"/>
      <c r="C149" s="3"/>
      <c r="D149" s="4"/>
    </row>
    <row r="150" spans="1:4" s="1" customFormat="1" ht="14.3" x14ac:dyDescent="0.25">
      <c r="B150" s="123"/>
      <c r="C150" s="124"/>
      <c r="D150" s="4"/>
    </row>
    <row r="152" spans="1:4" s="1" customFormat="1" ht="14.3" x14ac:dyDescent="0.25">
      <c r="B152" s="125"/>
      <c r="C152" s="3"/>
      <c r="D152" s="4"/>
    </row>
    <row r="153" spans="1:4" s="1" customFormat="1" ht="14.3" x14ac:dyDescent="0.25">
      <c r="A153" s="82"/>
      <c r="B153" s="126"/>
      <c r="C153" s="3"/>
      <c r="D153" s="4"/>
    </row>
    <row r="156" spans="1:4" s="1" customFormat="1" x14ac:dyDescent="0.2">
      <c r="A156" s="53"/>
      <c r="B156" s="2"/>
      <c r="C156" s="3"/>
      <c r="D156" s="4"/>
    </row>
    <row r="157" spans="1:4" s="1" customFormat="1" x14ac:dyDescent="0.2">
      <c r="A157" s="53"/>
      <c r="B157" s="2"/>
      <c r="C157" s="3"/>
      <c r="D157" s="4"/>
    </row>
  </sheetData>
  <mergeCells count="44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43:C143"/>
    <mergeCell ref="A144:C144"/>
    <mergeCell ref="A124:B124"/>
    <mergeCell ref="A127:D127"/>
    <mergeCell ref="A134:C134"/>
    <mergeCell ref="A136:C136"/>
    <mergeCell ref="A138:G138"/>
    <mergeCell ref="D141:F141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22B16-3124-4C96-BB0C-A171D440B599}">
  <sheetPr>
    <tabColor rgb="FFFFFF00"/>
  </sheetPr>
  <dimension ref="A1:AMJ149"/>
  <sheetViews>
    <sheetView view="pageBreakPreview" topLeftCell="A113" zoomScale="85" zoomScaleNormal="90" zoomScaleSheetLayoutView="85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147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5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287</v>
      </c>
    </row>
    <row r="19" spans="1:4" x14ac:dyDescent="0.2">
      <c r="A19" s="9">
        <v>3</v>
      </c>
      <c r="B19" s="10" t="s">
        <v>18</v>
      </c>
      <c r="C19" s="11"/>
      <c r="D19" s="24">
        <v>1982.88</v>
      </c>
    </row>
    <row r="20" spans="1:4" x14ac:dyDescent="0.2">
      <c r="A20" s="9">
        <v>4</v>
      </c>
      <c r="B20" s="10" t="s">
        <v>19</v>
      </c>
      <c r="C20" s="11"/>
      <c r="D20" s="24" t="s">
        <v>148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1982.88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1982.88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165.24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239.92848000000001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405.16848000000005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396.57600000000002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49.572000000000003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39.657600000000002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29.743200000000002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19.828800000000001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11.89728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3.9657600000000004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158.63040000000001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709.87104000000011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">
        <v>134</v>
      </c>
      <c r="C52" s="30"/>
      <c r="D52" s="31">
        <f>(4.5*2*22)-(0.06*D19)</f>
        <v>79.027199999999993</v>
      </c>
    </row>
    <row r="53" spans="1:6" s="1" customFormat="1" ht="14.3" x14ac:dyDescent="0.25">
      <c r="A53" s="38" t="s">
        <v>4</v>
      </c>
      <c r="B53" s="29" t="s">
        <v>142</v>
      </c>
      <c r="C53" s="30"/>
      <c r="D53" s="31">
        <v>462</v>
      </c>
    </row>
    <row r="54" spans="1:6" s="1" customFormat="1" ht="14.3" x14ac:dyDescent="0.2">
      <c r="A54" s="41" t="s">
        <v>6</v>
      </c>
      <c r="B54" s="29" t="s">
        <v>139</v>
      </c>
      <c r="C54" s="30"/>
      <c r="D54" s="42">
        <v>75.349999999999994</v>
      </c>
    </row>
    <row r="55" spans="1:6" s="1" customFormat="1" ht="14.3" x14ac:dyDescent="0.25">
      <c r="A55" s="38" t="s">
        <v>29</v>
      </c>
      <c r="B55" s="29" t="s">
        <v>52</v>
      </c>
      <c r="C55" s="30"/>
      <c r="D55" s="31">
        <v>20</v>
      </c>
    </row>
    <row r="56" spans="1:6" s="1" customFormat="1" ht="14.3" x14ac:dyDescent="0.25">
      <c r="A56" s="38" t="s">
        <v>31</v>
      </c>
      <c r="B56" s="29" t="s">
        <v>143</v>
      </c>
      <c r="C56" s="30"/>
      <c r="D56" s="31">
        <v>111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747.37720000000002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405.16848000000005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709.87104000000011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747.37720000000002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1862.4167200000002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8.3280960000000004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0.66624768000000001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4.1640480000000002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13.158391680000001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38.467872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13.771498176000003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76.935744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129.17511417599999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13.158391680000001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129.17511417599999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142.33350585599999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C87*($D$32+$D$49)</f>
        <v>25.042584672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C88*($D$32+$D$49)</f>
        <v>15.079405824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0.80782531199999996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2.1542008320000003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1.0771004160000002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44.161117056000002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44.161117056000002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44.161117056000002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Uniformes!F9</f>
        <v>53.75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0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v>0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53.75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4085.5413429120003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14.728376541197761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16.401078877812793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164.48657267551383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225.32407215823815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420.94010025276253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1982.88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1862.4167200000002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142.33350585599999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44.161117056000002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53.75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4085.5413429120003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420.94010025276253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4506.4799999999996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02" t="s">
        <v>150</v>
      </c>
      <c r="C140" s="103">
        <f>D136</f>
        <v>4506.4799999999996</v>
      </c>
      <c r="D140" s="104">
        <v>1</v>
      </c>
      <c r="E140" s="103">
        <f>C140*D140</f>
        <v>4506.4799999999996</v>
      </c>
      <c r="F140" s="105">
        <v>5</v>
      </c>
      <c r="G140" s="103">
        <f>F140*E140</f>
        <v>22532.399999999998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22532.399999999998</v>
      </c>
    </row>
    <row r="142" spans="1:7" s="1" customFormat="1" ht="13.95" customHeight="1" x14ac:dyDescent="0.2">
      <c r="B142" s="2"/>
      <c r="C142" s="3"/>
      <c r="D142" s="4"/>
    </row>
    <row r="144" spans="1:7" s="1" customFormat="1" ht="14.3" x14ac:dyDescent="0.25">
      <c r="B144" s="125"/>
      <c r="C144" s="3"/>
      <c r="D144" s="4"/>
    </row>
    <row r="145" spans="1:4" s="1" customFormat="1" ht="14.3" x14ac:dyDescent="0.25">
      <c r="A145" s="82"/>
      <c r="B145" s="126"/>
      <c r="C145" s="3"/>
      <c r="D145" s="4"/>
    </row>
    <row r="148" spans="1:4" s="1" customFormat="1" x14ac:dyDescent="0.2">
      <c r="A148" s="53"/>
      <c r="B148" s="2"/>
      <c r="C148" s="3"/>
      <c r="D148" s="4"/>
    </row>
    <row r="149" spans="1:4" s="1" customFormat="1" x14ac:dyDescent="0.2">
      <c r="A149" s="53"/>
      <c r="B149" s="2"/>
      <c r="C149" s="3"/>
      <c r="D149" s="4"/>
    </row>
  </sheetData>
  <mergeCells count="42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D141:F141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24:B124"/>
    <mergeCell ref="A127:D127"/>
    <mergeCell ref="A134:C134"/>
    <mergeCell ref="A136:C136"/>
    <mergeCell ref="A138:G138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4EDD7-2750-4B76-9EF2-51029395C655}">
  <sheetPr>
    <tabColor rgb="FFFFFF00"/>
  </sheetPr>
  <dimension ref="A1:AMJ149"/>
  <sheetViews>
    <sheetView view="pageBreakPreview" topLeftCell="A115" zoomScale="85" zoomScaleNormal="90" zoomScaleSheetLayoutView="85" zoomScalePageLayoutView="90" workbookViewId="0">
      <selection activeCell="F131" sqref="F131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151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288</v>
      </c>
    </row>
    <row r="19" spans="1:4" x14ac:dyDescent="0.2">
      <c r="A19" s="9">
        <v>3</v>
      </c>
      <c r="B19" s="10" t="s">
        <v>18</v>
      </c>
      <c r="C19" s="11"/>
      <c r="D19" s="24">
        <v>1537.8</v>
      </c>
    </row>
    <row r="20" spans="1:4" x14ac:dyDescent="0.2">
      <c r="A20" s="9">
        <v>4</v>
      </c>
      <c r="B20" s="10" t="s">
        <v>19</v>
      </c>
      <c r="C20" s="11"/>
      <c r="D20" s="24" t="s">
        <v>152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v>1537.8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1537.8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128.14999999999998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186.07379999999998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314.22379999999998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307.56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38.445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30.756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23.067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15.378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9.2268000000000008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3.0756000000000001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123.024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550.53240000000005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">
        <v>134</v>
      </c>
      <c r="C52" s="30"/>
      <c r="D52" s="31">
        <f>(4.5*2*22)-(0.06*D19)</f>
        <v>105.732</v>
      </c>
    </row>
    <row r="53" spans="1:6" s="1" customFormat="1" ht="14.3" x14ac:dyDescent="0.25">
      <c r="A53" s="38" t="s">
        <v>4</v>
      </c>
      <c r="B53" s="29" t="s">
        <v>142</v>
      </c>
      <c r="C53" s="30"/>
      <c r="D53" s="31">
        <v>621.54999999999995</v>
      </c>
    </row>
    <row r="54" spans="1:6" s="1" customFormat="1" ht="14.3" x14ac:dyDescent="0.2">
      <c r="A54" s="41" t="s">
        <v>6</v>
      </c>
      <c r="B54" s="29" t="s">
        <v>139</v>
      </c>
      <c r="C54" s="30"/>
      <c r="D54" s="42">
        <v>58.44</v>
      </c>
    </row>
    <row r="55" spans="1:6" s="1" customFormat="1" ht="14.3" x14ac:dyDescent="0.25">
      <c r="A55" s="38" t="s">
        <v>29</v>
      </c>
      <c r="B55" s="29" t="s">
        <v>52</v>
      </c>
      <c r="C55" s="30"/>
      <c r="D55" s="31">
        <v>20</v>
      </c>
    </row>
    <row r="56" spans="1:6" s="1" customFormat="1" ht="14.3" x14ac:dyDescent="0.25">
      <c r="A56" s="38" t="s">
        <v>31</v>
      </c>
      <c r="B56" s="29" t="s">
        <v>289</v>
      </c>
      <c r="C56" s="30">
        <v>0</v>
      </c>
      <c r="D56" s="31">
        <v>25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830.72199999999998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314.22379999999998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550.53240000000005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830.72199999999998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1695.4782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6.4587599999999998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0.51670079999999996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3.2293799999999999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10.204840799999999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29.833320000000001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10.680328560000001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59.666640000000001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100.18028856000001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10.204840799999999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100.18028856000001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110.38512936000001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22.027254599999999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13.263723199999999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0.71055659999999987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1.8948176000000001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0.94740880000000005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38.843760799999998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38.843760799999998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38.843760799999998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Uniformes!F9</f>
        <v>53.75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0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v>0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53.75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3436.2570901600002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12.387706810026801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13.794579187880109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138.3459630320346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189.51501785210223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354.04326688204378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1537.8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1695.4782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110.38512936000001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38.843760799999998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53.75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3436.2570901599997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354.04326688204378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3790.3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02" t="s">
        <v>153</v>
      </c>
      <c r="C140" s="103">
        <f>D136</f>
        <v>3790.3</v>
      </c>
      <c r="D140" s="104">
        <v>1</v>
      </c>
      <c r="E140" s="103">
        <f>C140*D140</f>
        <v>3790.3</v>
      </c>
      <c r="F140" s="105">
        <v>4</v>
      </c>
      <c r="G140" s="103">
        <f>F140*E140</f>
        <v>15161.2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15161.2</v>
      </c>
    </row>
    <row r="142" spans="1:7" s="1" customFormat="1" ht="13.95" customHeight="1" x14ac:dyDescent="0.2">
      <c r="B142" s="2"/>
      <c r="C142" s="3"/>
      <c r="D142" s="4"/>
    </row>
    <row r="144" spans="1:7" s="1" customFormat="1" ht="14.3" x14ac:dyDescent="0.25">
      <c r="B144" s="125"/>
      <c r="C144" s="3"/>
      <c r="D144" s="4"/>
    </row>
    <row r="145" spans="1:4" s="1" customFormat="1" ht="14.3" x14ac:dyDescent="0.25">
      <c r="A145" s="82"/>
      <c r="B145" s="126"/>
      <c r="C145" s="3"/>
      <c r="D145" s="4"/>
    </row>
    <row r="148" spans="1:4" s="1" customFormat="1" x14ac:dyDescent="0.2">
      <c r="A148" s="53"/>
      <c r="B148" s="2"/>
      <c r="C148" s="3"/>
      <c r="D148" s="4"/>
    </row>
    <row r="149" spans="1:4" s="1" customFormat="1" x14ac:dyDescent="0.2">
      <c r="A149" s="53"/>
      <c r="B149" s="2"/>
      <c r="C149" s="3"/>
      <c r="D149" s="4"/>
    </row>
  </sheetData>
  <mergeCells count="42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D141:F141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24:B124"/>
    <mergeCell ref="A127:D127"/>
    <mergeCell ref="A134:C134"/>
    <mergeCell ref="A136:C136"/>
    <mergeCell ref="A138:G138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D9114-0658-43FC-856D-F186F2BE5E41}">
  <sheetPr>
    <tabColor rgb="FF00B0F0"/>
  </sheetPr>
  <dimension ref="A1:H4"/>
  <sheetViews>
    <sheetView workbookViewId="0">
      <selection activeCell="A4" sqref="A4"/>
    </sheetView>
  </sheetViews>
  <sheetFormatPr defaultRowHeight="12.9" x14ac:dyDescent="0.2"/>
  <cols>
    <col min="1" max="1" width="9.5" bestFit="1" customWidth="1"/>
    <col min="2" max="2" width="16.625" bestFit="1" customWidth="1"/>
    <col min="3" max="4" width="9.5" bestFit="1" customWidth="1"/>
    <col min="5" max="5" width="10.5" bestFit="1" customWidth="1"/>
    <col min="6" max="6" width="15.875" customWidth="1"/>
    <col min="7" max="7" width="12" bestFit="1" customWidth="1"/>
    <col min="8" max="8" width="13.125" bestFit="1" customWidth="1"/>
  </cols>
  <sheetData>
    <row r="1" spans="1:8" x14ac:dyDescent="0.2">
      <c r="A1" s="148" t="s">
        <v>162</v>
      </c>
      <c r="B1" s="131" t="s">
        <v>163</v>
      </c>
      <c r="C1" s="131" t="s">
        <v>165</v>
      </c>
      <c r="D1" s="131" t="s">
        <v>164</v>
      </c>
      <c r="E1" s="148" t="s">
        <v>166</v>
      </c>
      <c r="F1" s="148" t="s">
        <v>167</v>
      </c>
      <c r="G1" s="148" t="s">
        <v>168</v>
      </c>
      <c r="H1" s="148" t="s">
        <v>169</v>
      </c>
    </row>
    <row r="2" spans="1:8" x14ac:dyDescent="0.2">
      <c r="A2" s="148"/>
      <c r="B2" s="132">
        <f>SUM('Motorista B'!C118:C119)</f>
        <v>7.6050000000000006E-3</v>
      </c>
      <c r="C2" s="145">
        <f>'Motorista B'!C49</f>
        <v>0.35800000000000004</v>
      </c>
      <c r="D2" s="145">
        <f>SUM('Motorista B'!C121:C123)</f>
        <v>8.6499999999999994E-2</v>
      </c>
      <c r="E2" s="148"/>
      <c r="F2" s="148"/>
      <c r="G2" s="148"/>
      <c r="H2" s="148"/>
    </row>
    <row r="3" spans="1:8" x14ac:dyDescent="0.2">
      <c r="A3" s="133">
        <v>78.430000000000007</v>
      </c>
      <c r="B3" s="133">
        <f>B2*A3</f>
        <v>0.59646015000000008</v>
      </c>
      <c r="C3" s="133">
        <f>C2*A3</f>
        <v>28.077940000000005</v>
      </c>
      <c r="D3" s="133">
        <f>(SUM(A3:C3)/(1-D2))-SUM(A3:C3)</f>
        <v>10.141795963847841</v>
      </c>
      <c r="E3" s="134">
        <f>TRUNC(SUM(A3:D3),2)</f>
        <v>117.24</v>
      </c>
      <c r="F3" s="131">
        <v>20</v>
      </c>
      <c r="G3" s="133">
        <f>F3*E3</f>
        <v>2344.7999999999997</v>
      </c>
      <c r="H3" s="133">
        <f>G3*12</f>
        <v>28137.599999999999</v>
      </c>
    </row>
    <row r="4" spans="1:8" x14ac:dyDescent="0.2">
      <c r="D4" s="130"/>
    </row>
  </sheetData>
  <mergeCells count="5">
    <mergeCell ref="F1:F2"/>
    <mergeCell ref="G1:G2"/>
    <mergeCell ref="H1:H2"/>
    <mergeCell ref="E1:E2"/>
    <mergeCell ref="A1:A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E1C91-832D-4CF0-981C-891FF253526A}">
  <sheetPr>
    <tabColor rgb="FFFFFF00"/>
  </sheetPr>
  <dimension ref="A1:G52"/>
  <sheetViews>
    <sheetView topLeftCell="A17" zoomScale="85" zoomScaleNormal="85" workbookViewId="0">
      <selection activeCell="C24" sqref="C24"/>
    </sheetView>
  </sheetViews>
  <sheetFormatPr defaultRowHeight="12.9" x14ac:dyDescent="0.2"/>
  <cols>
    <col min="1" max="1" width="5" bestFit="1" customWidth="1"/>
    <col min="2" max="2" width="107.625" bestFit="1" customWidth="1"/>
    <col min="3" max="3" width="22.625" bestFit="1" customWidth="1"/>
    <col min="4" max="4" width="19" bestFit="1" customWidth="1"/>
    <col min="5" max="5" width="24.625" bestFit="1" customWidth="1"/>
    <col min="6" max="6" width="17.75" bestFit="1" customWidth="1"/>
  </cols>
  <sheetData>
    <row r="1" spans="1:7" x14ac:dyDescent="0.2">
      <c r="A1" s="152"/>
      <c r="B1" s="152"/>
      <c r="C1" s="152"/>
      <c r="D1" s="152"/>
      <c r="E1" s="152"/>
      <c r="F1" s="152"/>
      <c r="G1" s="140"/>
    </row>
    <row r="2" spans="1:7" ht="13.6" x14ac:dyDescent="0.2">
      <c r="A2" s="156" t="s">
        <v>236</v>
      </c>
      <c r="B2" s="156"/>
      <c r="C2" s="156"/>
      <c r="D2" s="156"/>
      <c r="E2" s="156"/>
      <c r="F2" s="156"/>
      <c r="G2" s="140"/>
    </row>
    <row r="3" spans="1:7" ht="13.6" x14ac:dyDescent="0.2">
      <c r="A3" s="137" t="s">
        <v>177</v>
      </c>
      <c r="B3" s="137" t="s">
        <v>237</v>
      </c>
      <c r="C3" s="137" t="s">
        <v>238</v>
      </c>
      <c r="D3" s="137" t="s">
        <v>180</v>
      </c>
      <c r="E3" s="137" t="s">
        <v>239</v>
      </c>
      <c r="F3" s="137" t="s">
        <v>240</v>
      </c>
      <c r="G3" s="140"/>
    </row>
    <row r="4" spans="1:7" x14ac:dyDescent="0.2">
      <c r="A4" s="135">
        <v>1</v>
      </c>
      <c r="B4" s="135" t="s">
        <v>241</v>
      </c>
      <c r="C4" s="135">
        <v>3</v>
      </c>
      <c r="D4" s="136">
        <v>40</v>
      </c>
      <c r="E4" s="136">
        <f>D4*C4</f>
        <v>120</v>
      </c>
      <c r="F4" s="136">
        <f>E4/12</f>
        <v>10</v>
      </c>
      <c r="G4" s="140"/>
    </row>
    <row r="5" spans="1:7" x14ac:dyDescent="0.2">
      <c r="A5" s="135">
        <v>2</v>
      </c>
      <c r="B5" s="135" t="s">
        <v>242</v>
      </c>
      <c r="C5" s="135">
        <v>3</v>
      </c>
      <c r="D5" s="136">
        <v>50</v>
      </c>
      <c r="E5" s="136">
        <f t="shared" ref="E5:E8" si="0">D5*C5</f>
        <v>150</v>
      </c>
      <c r="F5" s="136">
        <f t="shared" ref="F5:F8" si="1">E5/12</f>
        <v>12.5</v>
      </c>
      <c r="G5" s="140"/>
    </row>
    <row r="6" spans="1:7" x14ac:dyDescent="0.2">
      <c r="A6" s="135">
        <v>3</v>
      </c>
      <c r="B6" s="135" t="s">
        <v>243</v>
      </c>
      <c r="C6" s="135">
        <v>3</v>
      </c>
      <c r="D6" s="136">
        <v>25</v>
      </c>
      <c r="E6" s="136">
        <f t="shared" si="0"/>
        <v>75</v>
      </c>
      <c r="F6" s="136">
        <f t="shared" si="1"/>
        <v>6.25</v>
      </c>
      <c r="G6" s="140"/>
    </row>
    <row r="7" spans="1:7" x14ac:dyDescent="0.2">
      <c r="A7" s="135">
        <v>4</v>
      </c>
      <c r="B7" s="135" t="s">
        <v>244</v>
      </c>
      <c r="C7" s="135">
        <v>3</v>
      </c>
      <c r="D7" s="136">
        <v>60</v>
      </c>
      <c r="E7" s="136">
        <f t="shared" si="0"/>
        <v>180</v>
      </c>
      <c r="F7" s="136">
        <f t="shared" si="1"/>
        <v>15</v>
      </c>
      <c r="G7" s="140"/>
    </row>
    <row r="8" spans="1:7" x14ac:dyDescent="0.2">
      <c r="A8" s="135">
        <v>5</v>
      </c>
      <c r="B8" s="135" t="s">
        <v>245</v>
      </c>
      <c r="C8" s="135">
        <v>2</v>
      </c>
      <c r="D8" s="136">
        <v>60</v>
      </c>
      <c r="E8" s="136">
        <f t="shared" si="0"/>
        <v>120</v>
      </c>
      <c r="F8" s="136">
        <f t="shared" si="1"/>
        <v>10</v>
      </c>
      <c r="G8" s="140"/>
    </row>
    <row r="9" spans="1:7" ht="13.6" x14ac:dyDescent="0.25">
      <c r="A9" s="151" t="s">
        <v>255</v>
      </c>
      <c r="B9" s="151"/>
      <c r="C9" s="151"/>
      <c r="D9" s="151"/>
      <c r="E9" s="151"/>
      <c r="F9" s="139">
        <f>TRUNC(SUM(F4:F8),2)</f>
        <v>53.75</v>
      </c>
      <c r="G9" s="140"/>
    </row>
    <row r="10" spans="1:7" ht="13.6" x14ac:dyDescent="0.25">
      <c r="A10" s="153"/>
      <c r="B10" s="154"/>
      <c r="C10" s="154"/>
      <c r="D10" s="154"/>
      <c r="E10" s="154"/>
      <c r="F10" s="155"/>
      <c r="G10" s="140"/>
    </row>
    <row r="11" spans="1:7" ht="13.6" x14ac:dyDescent="0.2">
      <c r="A11" s="150" t="s">
        <v>257</v>
      </c>
      <c r="B11" s="150"/>
      <c r="C11" s="150"/>
      <c r="D11" s="150"/>
      <c r="E11" s="150"/>
      <c r="F11" s="150"/>
      <c r="G11" s="140"/>
    </row>
    <row r="12" spans="1:7" ht="13.6" x14ac:dyDescent="0.2">
      <c r="A12" s="138" t="s">
        <v>177</v>
      </c>
      <c r="B12" s="138" t="s">
        <v>237</v>
      </c>
      <c r="C12" s="138" t="s">
        <v>238</v>
      </c>
      <c r="D12" s="138" t="s">
        <v>180</v>
      </c>
      <c r="E12" s="138" t="s">
        <v>239</v>
      </c>
      <c r="F12" s="138" t="s">
        <v>240</v>
      </c>
      <c r="G12" s="140"/>
    </row>
    <row r="13" spans="1:7" x14ac:dyDescent="0.2">
      <c r="A13" s="135">
        <v>1</v>
      </c>
      <c r="B13" s="135" t="s">
        <v>246</v>
      </c>
      <c r="C13" s="135">
        <v>3</v>
      </c>
      <c r="D13" s="136">
        <v>35</v>
      </c>
      <c r="E13" s="136">
        <f t="shared" ref="E13:E19" si="2">D13*C13</f>
        <v>105</v>
      </c>
      <c r="F13" s="136">
        <f t="shared" ref="F13:F19" si="3">E13/12</f>
        <v>8.75</v>
      </c>
      <c r="G13" s="140"/>
    </row>
    <row r="14" spans="1:7" x14ac:dyDescent="0.2">
      <c r="A14" s="135">
        <v>2</v>
      </c>
      <c r="B14" s="135" t="s">
        <v>247</v>
      </c>
      <c r="C14" s="135">
        <v>3</v>
      </c>
      <c r="D14" s="136">
        <v>40</v>
      </c>
      <c r="E14" s="136">
        <f t="shared" si="2"/>
        <v>120</v>
      </c>
      <c r="F14" s="136">
        <f t="shared" si="3"/>
        <v>10</v>
      </c>
      <c r="G14" s="140"/>
    </row>
    <row r="15" spans="1:7" x14ac:dyDescent="0.2">
      <c r="A15" s="135">
        <v>3</v>
      </c>
      <c r="B15" s="135" t="s">
        <v>248</v>
      </c>
      <c r="C15" s="135">
        <v>2</v>
      </c>
      <c r="D15" s="136">
        <v>40</v>
      </c>
      <c r="E15" s="136">
        <f t="shared" si="2"/>
        <v>80</v>
      </c>
      <c r="F15" s="136">
        <f t="shared" si="3"/>
        <v>6.666666666666667</v>
      </c>
      <c r="G15" s="140"/>
    </row>
    <row r="16" spans="1:7" x14ac:dyDescent="0.2">
      <c r="A16" s="135">
        <v>4</v>
      </c>
      <c r="B16" s="135" t="s">
        <v>249</v>
      </c>
      <c r="C16" s="135">
        <v>1</v>
      </c>
      <c r="D16" s="136">
        <v>16</v>
      </c>
      <c r="E16" s="136">
        <f t="shared" si="2"/>
        <v>16</v>
      </c>
      <c r="F16" s="136">
        <f t="shared" si="3"/>
        <v>1.3333333333333333</v>
      </c>
      <c r="G16" s="140"/>
    </row>
    <row r="17" spans="1:7" x14ac:dyDescent="0.2">
      <c r="A17" s="135">
        <v>5</v>
      </c>
      <c r="B17" s="135" t="s">
        <v>250</v>
      </c>
      <c r="C17" s="135">
        <v>3</v>
      </c>
      <c r="D17" s="136">
        <v>6</v>
      </c>
      <c r="E17" s="136">
        <f t="shared" si="2"/>
        <v>18</v>
      </c>
      <c r="F17" s="136">
        <f t="shared" si="3"/>
        <v>1.5</v>
      </c>
      <c r="G17" s="140"/>
    </row>
    <row r="18" spans="1:7" x14ac:dyDescent="0.2">
      <c r="A18" s="135">
        <v>6</v>
      </c>
      <c r="B18" s="135" t="s">
        <v>251</v>
      </c>
      <c r="C18" s="135">
        <v>2</v>
      </c>
      <c r="D18" s="136">
        <v>120</v>
      </c>
      <c r="E18" s="136">
        <f t="shared" si="2"/>
        <v>240</v>
      </c>
      <c r="F18" s="136">
        <f t="shared" si="3"/>
        <v>20</v>
      </c>
      <c r="G18" s="140"/>
    </row>
    <row r="19" spans="1:7" x14ac:dyDescent="0.2">
      <c r="A19" s="135">
        <v>7</v>
      </c>
      <c r="B19" s="135" t="s">
        <v>252</v>
      </c>
      <c r="C19" s="135">
        <v>2</v>
      </c>
      <c r="D19" s="136">
        <v>100</v>
      </c>
      <c r="E19" s="136">
        <f t="shared" si="2"/>
        <v>200</v>
      </c>
      <c r="F19" s="136">
        <f t="shared" si="3"/>
        <v>16.666666666666668</v>
      </c>
      <c r="G19" s="140"/>
    </row>
    <row r="20" spans="1:7" ht="13.6" x14ac:dyDescent="0.25">
      <c r="A20" s="151" t="s">
        <v>255</v>
      </c>
      <c r="B20" s="151"/>
      <c r="C20" s="151"/>
      <c r="D20" s="151"/>
      <c r="E20" s="151"/>
      <c r="F20" s="139">
        <f>TRUNC(SUM(F13:F19),2)</f>
        <v>64.91</v>
      </c>
      <c r="G20" s="140"/>
    </row>
    <row r="21" spans="1:7" x14ac:dyDescent="0.2">
      <c r="A21" s="152"/>
      <c r="B21" s="152"/>
      <c r="C21" s="152"/>
      <c r="D21" s="152"/>
      <c r="E21" s="152"/>
      <c r="F21" s="152"/>
      <c r="G21" s="140"/>
    </row>
    <row r="22" spans="1:7" ht="13.6" x14ac:dyDescent="0.2">
      <c r="A22" s="150" t="s">
        <v>258</v>
      </c>
      <c r="B22" s="150"/>
      <c r="C22" s="150"/>
      <c r="D22" s="150"/>
      <c r="E22" s="150"/>
      <c r="F22" s="150"/>
      <c r="G22" s="140"/>
    </row>
    <row r="23" spans="1:7" ht="13.6" x14ac:dyDescent="0.2">
      <c r="A23" s="138" t="s">
        <v>177</v>
      </c>
      <c r="B23" s="138" t="s">
        <v>237</v>
      </c>
      <c r="C23" s="138" t="s">
        <v>238</v>
      </c>
      <c r="D23" s="138" t="s">
        <v>180</v>
      </c>
      <c r="E23" s="138" t="s">
        <v>239</v>
      </c>
      <c r="F23" s="138" t="s">
        <v>240</v>
      </c>
      <c r="G23" s="140"/>
    </row>
    <row r="24" spans="1:7" x14ac:dyDescent="0.2">
      <c r="A24" s="135">
        <v>1</v>
      </c>
      <c r="B24" s="135" t="s">
        <v>246</v>
      </c>
      <c r="C24" s="135">
        <v>3</v>
      </c>
      <c r="D24" s="136">
        <v>40</v>
      </c>
      <c r="E24" s="136">
        <f t="shared" ref="E24:E30" si="4">D24*C24</f>
        <v>120</v>
      </c>
      <c r="F24" s="136">
        <f t="shared" ref="F24:F30" si="5">E24/12</f>
        <v>10</v>
      </c>
      <c r="G24" s="140"/>
    </row>
    <row r="25" spans="1:7" x14ac:dyDescent="0.2">
      <c r="A25" s="135">
        <v>2</v>
      </c>
      <c r="B25" s="135" t="s">
        <v>247</v>
      </c>
      <c r="C25" s="135">
        <v>3</v>
      </c>
      <c r="D25" s="136">
        <v>50</v>
      </c>
      <c r="E25" s="136">
        <f t="shared" si="4"/>
        <v>150</v>
      </c>
      <c r="F25" s="136">
        <f t="shared" si="5"/>
        <v>12.5</v>
      </c>
      <c r="G25" s="140"/>
    </row>
    <row r="26" spans="1:7" x14ac:dyDescent="0.2">
      <c r="A26" s="135">
        <v>3</v>
      </c>
      <c r="B26" s="135" t="s">
        <v>248</v>
      </c>
      <c r="C26" s="135">
        <v>2</v>
      </c>
      <c r="D26" s="136">
        <v>60</v>
      </c>
      <c r="E26" s="136">
        <f t="shared" si="4"/>
        <v>120</v>
      </c>
      <c r="F26" s="136">
        <f t="shared" si="5"/>
        <v>10</v>
      </c>
      <c r="G26" s="140"/>
    </row>
    <row r="27" spans="1:7" x14ac:dyDescent="0.2">
      <c r="A27" s="135">
        <v>4</v>
      </c>
      <c r="B27" s="135" t="s">
        <v>249</v>
      </c>
      <c r="C27" s="135">
        <v>1</v>
      </c>
      <c r="D27" s="136">
        <v>25</v>
      </c>
      <c r="E27" s="136">
        <f t="shared" si="4"/>
        <v>25</v>
      </c>
      <c r="F27" s="136">
        <f t="shared" si="5"/>
        <v>2.0833333333333335</v>
      </c>
      <c r="G27" s="140"/>
    </row>
    <row r="28" spans="1:7" x14ac:dyDescent="0.2">
      <c r="A28" s="135">
        <v>5</v>
      </c>
      <c r="B28" s="135" t="s">
        <v>250</v>
      </c>
      <c r="C28" s="135">
        <v>3</v>
      </c>
      <c r="D28" s="136">
        <v>8</v>
      </c>
      <c r="E28" s="136">
        <f t="shared" si="4"/>
        <v>24</v>
      </c>
      <c r="F28" s="136">
        <f t="shared" si="5"/>
        <v>2</v>
      </c>
      <c r="G28" s="140"/>
    </row>
    <row r="29" spans="1:7" x14ac:dyDescent="0.2">
      <c r="A29" s="135">
        <v>8</v>
      </c>
      <c r="B29" s="135" t="s">
        <v>253</v>
      </c>
      <c r="C29" s="135">
        <v>2</v>
      </c>
      <c r="D29" s="136">
        <v>90</v>
      </c>
      <c r="E29" s="136">
        <f t="shared" si="4"/>
        <v>180</v>
      </c>
      <c r="F29" s="136">
        <f t="shared" si="5"/>
        <v>15</v>
      </c>
      <c r="G29" s="140"/>
    </row>
    <row r="30" spans="1:7" x14ac:dyDescent="0.2">
      <c r="A30" s="135">
        <v>9</v>
      </c>
      <c r="B30" s="135" t="s">
        <v>254</v>
      </c>
      <c r="C30" s="135">
        <v>2</v>
      </c>
      <c r="D30" s="136">
        <v>90</v>
      </c>
      <c r="E30" s="136">
        <f t="shared" si="4"/>
        <v>180</v>
      </c>
      <c r="F30" s="136">
        <f t="shared" si="5"/>
        <v>15</v>
      </c>
      <c r="G30" s="140"/>
    </row>
    <row r="31" spans="1:7" ht="13.6" x14ac:dyDescent="0.25">
      <c r="A31" s="151" t="s">
        <v>255</v>
      </c>
      <c r="B31" s="151"/>
      <c r="C31" s="151"/>
      <c r="D31" s="151"/>
      <c r="E31" s="151"/>
      <c r="F31" s="139">
        <f>TRUNC(SUM(F24:F30),2)</f>
        <v>66.58</v>
      </c>
      <c r="G31" s="140"/>
    </row>
    <row r="32" spans="1:7" x14ac:dyDescent="0.2">
      <c r="A32" s="149"/>
      <c r="B32" s="149"/>
      <c r="C32" s="149"/>
      <c r="D32" s="149"/>
      <c r="E32" s="149"/>
      <c r="F32" s="149"/>
      <c r="G32" s="140"/>
    </row>
    <row r="33" spans="1:7" ht="13.6" x14ac:dyDescent="0.2">
      <c r="A33" s="150" t="s">
        <v>283</v>
      </c>
      <c r="B33" s="150"/>
      <c r="C33" s="150"/>
      <c r="D33" s="150"/>
      <c r="E33" s="150"/>
      <c r="F33" s="150"/>
      <c r="G33" s="140"/>
    </row>
    <row r="34" spans="1:7" ht="13.6" x14ac:dyDescent="0.2">
      <c r="A34" s="138" t="s">
        <v>177</v>
      </c>
      <c r="B34" s="138" t="s">
        <v>237</v>
      </c>
      <c r="C34" s="138" t="s">
        <v>238</v>
      </c>
      <c r="D34" s="138" t="s">
        <v>180</v>
      </c>
      <c r="E34" s="138" t="s">
        <v>239</v>
      </c>
      <c r="F34" s="138" t="s">
        <v>240</v>
      </c>
      <c r="G34" s="140"/>
    </row>
    <row r="35" spans="1:7" x14ac:dyDescent="0.2">
      <c r="A35" s="135">
        <v>1</v>
      </c>
      <c r="B35" s="135" t="s">
        <v>246</v>
      </c>
      <c r="C35" s="135">
        <v>3</v>
      </c>
      <c r="D35" s="136">
        <v>40</v>
      </c>
      <c r="E35" s="136">
        <f t="shared" ref="E35:E41" si="6">D35*C35</f>
        <v>120</v>
      </c>
      <c r="F35" s="136">
        <f t="shared" ref="F35:F41" si="7">E35/12</f>
        <v>10</v>
      </c>
      <c r="G35" s="140"/>
    </row>
    <row r="36" spans="1:7" x14ac:dyDescent="0.2">
      <c r="A36" s="135">
        <v>2</v>
      </c>
      <c r="B36" s="135" t="s">
        <v>247</v>
      </c>
      <c r="C36" s="135">
        <v>3</v>
      </c>
      <c r="D36" s="136">
        <v>40</v>
      </c>
      <c r="E36" s="136">
        <f t="shared" si="6"/>
        <v>120</v>
      </c>
      <c r="F36" s="136">
        <f t="shared" si="7"/>
        <v>10</v>
      </c>
      <c r="G36" s="140"/>
    </row>
    <row r="37" spans="1:7" x14ac:dyDescent="0.2">
      <c r="A37" s="135">
        <v>3</v>
      </c>
      <c r="B37" s="135" t="s">
        <v>248</v>
      </c>
      <c r="C37" s="135">
        <v>2</v>
      </c>
      <c r="D37" s="136">
        <v>40</v>
      </c>
      <c r="E37" s="136">
        <f t="shared" si="6"/>
        <v>80</v>
      </c>
      <c r="F37" s="136">
        <f t="shared" si="7"/>
        <v>6.666666666666667</v>
      </c>
      <c r="G37" s="140"/>
    </row>
    <row r="38" spans="1:7" x14ac:dyDescent="0.2">
      <c r="A38" s="135">
        <v>4</v>
      </c>
      <c r="B38" s="135" t="s">
        <v>249</v>
      </c>
      <c r="C38" s="135">
        <v>1</v>
      </c>
      <c r="D38" s="136">
        <v>15</v>
      </c>
      <c r="E38" s="136">
        <f t="shared" si="6"/>
        <v>15</v>
      </c>
      <c r="F38" s="136">
        <f t="shared" si="7"/>
        <v>1.25</v>
      </c>
      <c r="G38" s="140"/>
    </row>
    <row r="39" spans="1:7" x14ac:dyDescent="0.2">
      <c r="A39" s="135">
        <v>5</v>
      </c>
      <c r="B39" s="135" t="s">
        <v>250</v>
      </c>
      <c r="C39" s="135">
        <v>3</v>
      </c>
      <c r="D39" s="136">
        <v>6</v>
      </c>
      <c r="E39" s="136">
        <f t="shared" si="6"/>
        <v>18</v>
      </c>
      <c r="F39" s="136">
        <f t="shared" si="7"/>
        <v>1.5</v>
      </c>
      <c r="G39" s="140"/>
    </row>
    <row r="40" spans="1:7" x14ac:dyDescent="0.2">
      <c r="A40" s="135">
        <v>8</v>
      </c>
      <c r="B40" s="135" t="s">
        <v>256</v>
      </c>
      <c r="C40" s="135">
        <v>2</v>
      </c>
      <c r="D40" s="136">
        <v>30</v>
      </c>
      <c r="E40" s="136">
        <f t="shared" si="6"/>
        <v>60</v>
      </c>
      <c r="F40" s="136">
        <f t="shared" si="7"/>
        <v>5</v>
      </c>
      <c r="G40" s="140"/>
    </row>
    <row r="41" spans="1:7" x14ac:dyDescent="0.2">
      <c r="A41" s="135">
        <v>9</v>
      </c>
      <c r="B41" s="135" t="s">
        <v>259</v>
      </c>
      <c r="C41" s="135">
        <v>2</v>
      </c>
      <c r="D41" s="136">
        <v>50</v>
      </c>
      <c r="E41" s="136">
        <f t="shared" si="6"/>
        <v>100</v>
      </c>
      <c r="F41" s="136">
        <f t="shared" si="7"/>
        <v>8.3333333333333339</v>
      </c>
      <c r="G41" s="140"/>
    </row>
    <row r="42" spans="1:7" ht="13.6" x14ac:dyDescent="0.25">
      <c r="A42" s="151" t="s">
        <v>255</v>
      </c>
      <c r="B42" s="151"/>
      <c r="C42" s="151"/>
      <c r="D42" s="151"/>
      <c r="E42" s="151"/>
      <c r="F42" s="139">
        <f>TRUNC(SUM(F35:F41),2)</f>
        <v>42.75</v>
      </c>
      <c r="G42" s="140"/>
    </row>
    <row r="43" spans="1:7" x14ac:dyDescent="0.2">
      <c r="A43" s="149"/>
      <c r="B43" s="149"/>
      <c r="C43" s="149"/>
      <c r="D43" s="149"/>
      <c r="E43" s="149"/>
      <c r="F43" s="149"/>
      <c r="G43" s="140"/>
    </row>
    <row r="44" spans="1:7" ht="13.6" x14ac:dyDescent="0.2">
      <c r="A44" s="150" t="s">
        <v>284</v>
      </c>
      <c r="B44" s="150"/>
      <c r="C44" s="150"/>
      <c r="D44" s="150"/>
      <c r="E44" s="150"/>
      <c r="F44" s="150"/>
      <c r="G44" s="140"/>
    </row>
    <row r="45" spans="1:7" ht="13.6" x14ac:dyDescent="0.2">
      <c r="A45" s="138" t="s">
        <v>177</v>
      </c>
      <c r="B45" s="138" t="s">
        <v>237</v>
      </c>
      <c r="C45" s="138" t="s">
        <v>238</v>
      </c>
      <c r="D45" s="138" t="s">
        <v>180</v>
      </c>
      <c r="E45" s="138" t="s">
        <v>239</v>
      </c>
      <c r="F45" s="138" t="s">
        <v>240</v>
      </c>
      <c r="G45" s="140"/>
    </row>
    <row r="46" spans="1:7" x14ac:dyDescent="0.2">
      <c r="A46" s="135">
        <v>1</v>
      </c>
      <c r="B46" s="135" t="s">
        <v>246</v>
      </c>
      <c r="C46" s="135">
        <v>3</v>
      </c>
      <c r="D46" s="136">
        <v>40</v>
      </c>
      <c r="E46" s="136">
        <f t="shared" ref="E46:E50" si="8">D46*C46</f>
        <v>120</v>
      </c>
      <c r="F46" s="136">
        <f t="shared" ref="F46:F50" si="9">E46/12</f>
        <v>10</v>
      </c>
      <c r="G46" s="140"/>
    </row>
    <row r="47" spans="1:7" x14ac:dyDescent="0.2">
      <c r="A47" s="135">
        <v>2</v>
      </c>
      <c r="B47" s="135" t="s">
        <v>247</v>
      </c>
      <c r="C47" s="135">
        <v>3</v>
      </c>
      <c r="D47" s="136">
        <v>40</v>
      </c>
      <c r="E47" s="136">
        <f t="shared" si="8"/>
        <v>120</v>
      </c>
      <c r="F47" s="136">
        <f t="shared" si="9"/>
        <v>10</v>
      </c>
      <c r="G47" s="140"/>
    </row>
    <row r="48" spans="1:7" x14ac:dyDescent="0.2">
      <c r="A48" s="135">
        <v>3</v>
      </c>
      <c r="B48" s="135" t="s">
        <v>248</v>
      </c>
      <c r="C48" s="135">
        <v>2</v>
      </c>
      <c r="D48" s="136">
        <v>40</v>
      </c>
      <c r="E48" s="136">
        <f t="shared" si="8"/>
        <v>80</v>
      </c>
      <c r="F48" s="136">
        <f t="shared" si="9"/>
        <v>6.666666666666667</v>
      </c>
      <c r="G48" s="140"/>
    </row>
    <row r="49" spans="1:7" x14ac:dyDescent="0.2">
      <c r="A49" s="135">
        <v>4</v>
      </c>
      <c r="B49" s="135" t="s">
        <v>249</v>
      </c>
      <c r="C49" s="135">
        <v>1</v>
      </c>
      <c r="D49" s="136">
        <v>15</v>
      </c>
      <c r="E49" s="136">
        <f t="shared" si="8"/>
        <v>15</v>
      </c>
      <c r="F49" s="136">
        <f t="shared" si="9"/>
        <v>1.25</v>
      </c>
      <c r="G49" s="140"/>
    </row>
    <row r="50" spans="1:7" x14ac:dyDescent="0.2">
      <c r="A50" s="135">
        <v>5</v>
      </c>
      <c r="B50" s="135" t="s">
        <v>250</v>
      </c>
      <c r="C50" s="135">
        <v>3</v>
      </c>
      <c r="D50" s="136">
        <v>6</v>
      </c>
      <c r="E50" s="136">
        <f t="shared" si="8"/>
        <v>18</v>
      </c>
      <c r="F50" s="136">
        <f t="shared" si="9"/>
        <v>1.5</v>
      </c>
      <c r="G50" s="140"/>
    </row>
    <row r="51" spans="1:7" ht="13.6" x14ac:dyDescent="0.25">
      <c r="A51" s="151" t="s">
        <v>255</v>
      </c>
      <c r="B51" s="151"/>
      <c r="C51" s="151"/>
      <c r="D51" s="151"/>
      <c r="E51" s="151"/>
      <c r="F51" s="139">
        <f>TRUNC(SUM(F46:F50),2)</f>
        <v>29.41</v>
      </c>
      <c r="G51" s="140"/>
    </row>
    <row r="52" spans="1:7" x14ac:dyDescent="0.2">
      <c r="A52" s="149"/>
      <c r="B52" s="149"/>
      <c r="C52" s="149"/>
      <c r="D52" s="149"/>
      <c r="E52" s="149"/>
      <c r="F52" s="149"/>
      <c r="G52" s="140"/>
    </row>
  </sheetData>
  <mergeCells count="16">
    <mergeCell ref="A1:F1"/>
    <mergeCell ref="A10:F10"/>
    <mergeCell ref="A22:F22"/>
    <mergeCell ref="A31:E31"/>
    <mergeCell ref="A32:F32"/>
    <mergeCell ref="A2:F2"/>
    <mergeCell ref="A11:F11"/>
    <mergeCell ref="A9:E9"/>
    <mergeCell ref="A20:E20"/>
    <mergeCell ref="A21:F21"/>
    <mergeCell ref="A52:F52"/>
    <mergeCell ref="A33:F33"/>
    <mergeCell ref="A42:E42"/>
    <mergeCell ref="A43:F43"/>
    <mergeCell ref="A44:F44"/>
    <mergeCell ref="A51:E51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7CC4DB-9BC2-48F8-BD03-9006DF02509A}">
  <sheetPr>
    <tabColor rgb="FFFFFF00"/>
  </sheetPr>
  <dimension ref="A1:H79"/>
  <sheetViews>
    <sheetView zoomScale="70" zoomScaleNormal="70" workbookViewId="0">
      <selection activeCell="C38" sqref="C38"/>
    </sheetView>
  </sheetViews>
  <sheetFormatPr defaultRowHeight="12.9" x14ac:dyDescent="0.2"/>
  <cols>
    <col min="1" max="1" width="5" bestFit="1" customWidth="1"/>
    <col min="2" max="2" width="72.125" bestFit="1" customWidth="1"/>
    <col min="3" max="3" width="12.625" bestFit="1" customWidth="1"/>
    <col min="4" max="4" width="16" style="127" bestFit="1" customWidth="1"/>
    <col min="5" max="5" width="14.75" style="127" bestFit="1" customWidth="1"/>
    <col min="6" max="6" width="25" style="127" bestFit="1" customWidth="1"/>
    <col min="7" max="7" width="18.75" bestFit="1" customWidth="1"/>
  </cols>
  <sheetData>
    <row r="1" spans="1:8" x14ac:dyDescent="0.2">
      <c r="A1" s="147" t="s">
        <v>281</v>
      </c>
      <c r="B1" s="147"/>
      <c r="C1" s="147"/>
      <c r="D1" s="147"/>
      <c r="E1" s="147"/>
      <c r="F1" s="147"/>
    </row>
    <row r="2" spans="1:8" x14ac:dyDescent="0.2">
      <c r="A2" t="s">
        <v>177</v>
      </c>
      <c r="B2" t="s">
        <v>178</v>
      </c>
      <c r="C2" t="s">
        <v>179</v>
      </c>
      <c r="D2" s="127" t="s">
        <v>180</v>
      </c>
      <c r="E2" s="141" t="s">
        <v>271</v>
      </c>
      <c r="F2" s="127" t="s">
        <v>270</v>
      </c>
      <c r="G2" s="141" t="s">
        <v>272</v>
      </c>
    </row>
    <row r="3" spans="1:8" x14ac:dyDescent="0.2">
      <c r="A3">
        <v>1</v>
      </c>
      <c r="B3" t="s">
        <v>170</v>
      </c>
      <c r="C3">
        <v>1</v>
      </c>
      <c r="D3" s="127">
        <v>100</v>
      </c>
      <c r="E3" s="127">
        <f>D3*C3</f>
        <v>100</v>
      </c>
      <c r="F3" s="127">
        <f>(E3/G3)</f>
        <v>1.6666666666666667</v>
      </c>
      <c r="G3">
        <v>60</v>
      </c>
      <c r="H3" s="130"/>
    </row>
    <row r="4" spans="1:8" x14ac:dyDescent="0.2">
      <c r="A4">
        <v>2</v>
      </c>
      <c r="B4" t="s">
        <v>171</v>
      </c>
      <c r="C4">
        <v>1</v>
      </c>
      <c r="D4" s="127">
        <v>50</v>
      </c>
      <c r="E4" s="127">
        <f t="shared" ref="E4:E36" si="0">D4*C4</f>
        <v>50</v>
      </c>
      <c r="F4" s="127">
        <f t="shared" ref="F4:F36" si="1">(E4/G4)</f>
        <v>0.83333333333333337</v>
      </c>
      <c r="G4">
        <v>60</v>
      </c>
      <c r="H4" s="130"/>
    </row>
    <row r="5" spans="1:8" x14ac:dyDescent="0.2">
      <c r="A5">
        <v>3</v>
      </c>
      <c r="B5" t="s">
        <v>172</v>
      </c>
      <c r="C5">
        <v>1</v>
      </c>
      <c r="D5" s="127">
        <v>10</v>
      </c>
      <c r="E5" s="127">
        <f t="shared" si="0"/>
        <v>10</v>
      </c>
      <c r="F5" s="127">
        <f t="shared" si="1"/>
        <v>0.16666666666666666</v>
      </c>
      <c r="G5">
        <v>60</v>
      </c>
      <c r="H5" s="130"/>
    </row>
    <row r="6" spans="1:8" x14ac:dyDescent="0.2">
      <c r="A6">
        <v>4</v>
      </c>
      <c r="B6" t="s">
        <v>173</v>
      </c>
      <c r="C6">
        <v>1</v>
      </c>
      <c r="D6" s="127">
        <v>10</v>
      </c>
      <c r="E6" s="127">
        <f t="shared" si="0"/>
        <v>10</v>
      </c>
      <c r="F6" s="127">
        <f t="shared" si="1"/>
        <v>0.16666666666666666</v>
      </c>
      <c r="G6">
        <v>60</v>
      </c>
      <c r="H6" s="130"/>
    </row>
    <row r="7" spans="1:8" x14ac:dyDescent="0.2">
      <c r="A7">
        <v>5</v>
      </c>
      <c r="B7" t="s">
        <v>174</v>
      </c>
      <c r="C7">
        <v>1</v>
      </c>
      <c r="D7" s="127">
        <v>26.666666666666668</v>
      </c>
      <c r="E7" s="127">
        <f t="shared" si="0"/>
        <v>26.666666666666668</v>
      </c>
      <c r="F7" s="127">
        <f t="shared" si="1"/>
        <v>0.44444444444444448</v>
      </c>
      <c r="G7">
        <v>60</v>
      </c>
      <c r="H7" s="130"/>
    </row>
    <row r="8" spans="1:8" x14ac:dyDescent="0.2">
      <c r="A8">
        <v>6</v>
      </c>
      <c r="B8" t="s">
        <v>175</v>
      </c>
      <c r="C8">
        <v>1</v>
      </c>
      <c r="D8" s="127">
        <v>21.333333333333332</v>
      </c>
      <c r="E8" s="127">
        <f t="shared" si="0"/>
        <v>21.333333333333332</v>
      </c>
      <c r="F8" s="127">
        <f t="shared" si="1"/>
        <v>0.35555555555555551</v>
      </c>
      <c r="G8">
        <v>60</v>
      </c>
      <c r="H8" s="130"/>
    </row>
    <row r="9" spans="1:8" x14ac:dyDescent="0.2">
      <c r="A9">
        <v>7</v>
      </c>
      <c r="B9" t="s">
        <v>176</v>
      </c>
      <c r="C9">
        <v>1</v>
      </c>
      <c r="D9" s="127">
        <v>11.666666666666666</v>
      </c>
      <c r="E9" s="127">
        <f t="shared" si="0"/>
        <v>11.666666666666666</v>
      </c>
      <c r="F9" s="127">
        <f t="shared" si="1"/>
        <v>0.19444444444444445</v>
      </c>
      <c r="G9">
        <v>60</v>
      </c>
      <c r="H9" s="130"/>
    </row>
    <row r="10" spans="1:8" x14ac:dyDescent="0.2">
      <c r="A10">
        <v>8</v>
      </c>
      <c r="B10" t="s">
        <v>182</v>
      </c>
      <c r="C10">
        <v>1</v>
      </c>
      <c r="D10" s="127">
        <v>83.333333333333329</v>
      </c>
      <c r="E10" s="127">
        <f t="shared" si="0"/>
        <v>83.333333333333329</v>
      </c>
      <c r="F10" s="127">
        <f t="shared" si="1"/>
        <v>1.3888888888888888</v>
      </c>
      <c r="G10">
        <v>60</v>
      </c>
      <c r="H10" s="130"/>
    </row>
    <row r="11" spans="1:8" x14ac:dyDescent="0.2">
      <c r="A11">
        <v>9</v>
      </c>
      <c r="B11" t="s">
        <v>183</v>
      </c>
      <c r="C11">
        <v>1</v>
      </c>
      <c r="D11" s="127">
        <v>8.3333333333333339</v>
      </c>
      <c r="E11" s="127">
        <f t="shared" si="0"/>
        <v>8.3333333333333339</v>
      </c>
      <c r="F11" s="127">
        <f t="shared" si="1"/>
        <v>0.1388888888888889</v>
      </c>
      <c r="G11">
        <v>60</v>
      </c>
      <c r="H11" s="130"/>
    </row>
    <row r="12" spans="1:8" x14ac:dyDescent="0.2">
      <c r="A12">
        <v>10</v>
      </c>
      <c r="B12" t="s">
        <v>184</v>
      </c>
      <c r="C12">
        <v>1</v>
      </c>
      <c r="D12" s="127">
        <v>166.66666666666666</v>
      </c>
      <c r="E12" s="127">
        <f t="shared" si="0"/>
        <v>166.66666666666666</v>
      </c>
      <c r="F12" s="127">
        <f t="shared" si="1"/>
        <v>2.7777777777777777</v>
      </c>
      <c r="G12">
        <v>60</v>
      </c>
      <c r="H12" s="130"/>
    </row>
    <row r="13" spans="1:8" x14ac:dyDescent="0.2">
      <c r="A13">
        <v>11</v>
      </c>
      <c r="B13" t="s">
        <v>185</v>
      </c>
      <c r="C13">
        <v>10</v>
      </c>
      <c r="D13" s="127">
        <v>2.6666666666666665</v>
      </c>
      <c r="E13" s="127">
        <f t="shared" si="0"/>
        <v>26.666666666666664</v>
      </c>
      <c r="F13" s="127">
        <f t="shared" si="1"/>
        <v>0.44444444444444442</v>
      </c>
      <c r="G13">
        <v>60</v>
      </c>
      <c r="H13" s="130"/>
    </row>
    <row r="14" spans="1:8" x14ac:dyDescent="0.2">
      <c r="A14">
        <v>12</v>
      </c>
      <c r="B14" t="s">
        <v>186</v>
      </c>
      <c r="C14">
        <v>1</v>
      </c>
      <c r="D14" s="127">
        <v>166.66666666666666</v>
      </c>
      <c r="E14" s="127">
        <f t="shared" si="0"/>
        <v>166.66666666666666</v>
      </c>
      <c r="F14" s="127">
        <f t="shared" si="1"/>
        <v>2.7777777777777777</v>
      </c>
      <c r="G14">
        <v>60</v>
      </c>
      <c r="H14" s="130"/>
    </row>
    <row r="15" spans="1:8" x14ac:dyDescent="0.2">
      <c r="A15">
        <v>13</v>
      </c>
      <c r="B15" t="s">
        <v>187</v>
      </c>
      <c r="C15">
        <v>1</v>
      </c>
      <c r="D15" s="127">
        <v>166.66666666666666</v>
      </c>
      <c r="E15" s="127">
        <f t="shared" si="0"/>
        <v>166.66666666666666</v>
      </c>
      <c r="F15" s="127">
        <f t="shared" si="1"/>
        <v>2.7777777777777777</v>
      </c>
      <c r="G15">
        <v>60</v>
      </c>
      <c r="H15" s="130"/>
    </row>
    <row r="16" spans="1:8" x14ac:dyDescent="0.2">
      <c r="A16">
        <v>14</v>
      </c>
      <c r="B16" t="s">
        <v>188</v>
      </c>
      <c r="C16">
        <v>1</v>
      </c>
      <c r="D16" s="127">
        <v>100</v>
      </c>
      <c r="E16" s="127">
        <f t="shared" si="0"/>
        <v>100</v>
      </c>
      <c r="F16" s="127">
        <f t="shared" si="1"/>
        <v>1.6666666666666667</v>
      </c>
      <c r="G16">
        <v>60</v>
      </c>
      <c r="H16" s="130"/>
    </row>
    <row r="17" spans="1:8" x14ac:dyDescent="0.2">
      <c r="A17">
        <v>15</v>
      </c>
      <c r="B17" t="s">
        <v>260</v>
      </c>
      <c r="C17">
        <v>4</v>
      </c>
      <c r="D17" s="127">
        <v>16.666666666666668</v>
      </c>
      <c r="E17" s="127">
        <f t="shared" si="0"/>
        <v>66.666666666666671</v>
      </c>
      <c r="F17" s="127">
        <f t="shared" si="1"/>
        <v>1.1111111111111112</v>
      </c>
      <c r="G17">
        <v>60</v>
      </c>
      <c r="H17" s="130"/>
    </row>
    <row r="18" spans="1:8" x14ac:dyDescent="0.2">
      <c r="A18">
        <v>16</v>
      </c>
      <c r="B18" t="s">
        <v>261</v>
      </c>
      <c r="C18">
        <v>25</v>
      </c>
      <c r="D18" s="127">
        <v>2.6666666666666665</v>
      </c>
      <c r="E18" s="127">
        <f t="shared" si="0"/>
        <v>66.666666666666657</v>
      </c>
      <c r="F18" s="127">
        <f t="shared" si="1"/>
        <v>1.1111111111111109</v>
      </c>
      <c r="G18">
        <v>60</v>
      </c>
      <c r="H18" s="130"/>
    </row>
    <row r="19" spans="1:8" x14ac:dyDescent="0.2">
      <c r="A19">
        <v>17</v>
      </c>
      <c r="B19" t="s">
        <v>262</v>
      </c>
      <c r="C19">
        <v>20</v>
      </c>
      <c r="D19" s="127">
        <v>2.6666666666666665</v>
      </c>
      <c r="E19" s="127">
        <f t="shared" si="0"/>
        <v>53.333333333333329</v>
      </c>
      <c r="F19" s="127">
        <f t="shared" si="1"/>
        <v>0.88888888888888884</v>
      </c>
      <c r="G19">
        <v>60</v>
      </c>
      <c r="H19" s="130"/>
    </row>
    <row r="20" spans="1:8" x14ac:dyDescent="0.2">
      <c r="A20">
        <v>18</v>
      </c>
      <c r="B20" t="s">
        <v>189</v>
      </c>
      <c r="C20">
        <v>20</v>
      </c>
      <c r="D20" s="127">
        <v>2.6666666666666665</v>
      </c>
      <c r="E20" s="127">
        <f t="shared" si="0"/>
        <v>53.333333333333329</v>
      </c>
      <c r="F20" s="127">
        <f t="shared" si="1"/>
        <v>0.88888888888888884</v>
      </c>
      <c r="G20">
        <v>60</v>
      </c>
      <c r="H20" s="130"/>
    </row>
    <row r="21" spans="1:8" x14ac:dyDescent="0.2">
      <c r="A21">
        <v>19</v>
      </c>
      <c r="B21" t="s">
        <v>269</v>
      </c>
      <c r="C21">
        <v>10</v>
      </c>
      <c r="D21" s="127">
        <v>3.3333333333333335</v>
      </c>
      <c r="E21" s="127">
        <f t="shared" si="0"/>
        <v>33.333333333333336</v>
      </c>
      <c r="F21" s="127">
        <f t="shared" si="1"/>
        <v>0.55555555555555558</v>
      </c>
      <c r="G21">
        <v>60</v>
      </c>
      <c r="H21" s="130"/>
    </row>
    <row r="22" spans="1:8" x14ac:dyDescent="0.2">
      <c r="A22">
        <v>20</v>
      </c>
      <c r="B22" t="s">
        <v>263</v>
      </c>
      <c r="C22">
        <v>40</v>
      </c>
      <c r="D22" s="127">
        <v>1.6666666666666667</v>
      </c>
      <c r="E22" s="127">
        <f t="shared" si="0"/>
        <v>66.666666666666671</v>
      </c>
      <c r="F22" s="127">
        <f t="shared" si="1"/>
        <v>1.1111111111111112</v>
      </c>
      <c r="G22">
        <v>60</v>
      </c>
      <c r="H22" s="130"/>
    </row>
    <row r="23" spans="1:8" x14ac:dyDescent="0.2">
      <c r="A23">
        <v>21</v>
      </c>
      <c r="B23" t="s">
        <v>264</v>
      </c>
      <c r="C23">
        <v>2</v>
      </c>
      <c r="D23" s="127">
        <v>13.333333333333334</v>
      </c>
      <c r="E23" s="127">
        <f t="shared" si="0"/>
        <v>26.666666666666668</v>
      </c>
      <c r="F23" s="127">
        <f t="shared" si="1"/>
        <v>0.44444444444444448</v>
      </c>
      <c r="G23">
        <v>60</v>
      </c>
      <c r="H23" s="130"/>
    </row>
    <row r="24" spans="1:8" x14ac:dyDescent="0.2">
      <c r="A24">
        <v>22</v>
      </c>
      <c r="B24" t="s">
        <v>265</v>
      </c>
      <c r="C24">
        <v>24</v>
      </c>
      <c r="D24" s="127">
        <v>2.6666666666666665</v>
      </c>
      <c r="E24" s="127">
        <f t="shared" si="0"/>
        <v>64</v>
      </c>
      <c r="F24" s="127">
        <f t="shared" si="1"/>
        <v>1.0666666666666667</v>
      </c>
      <c r="G24">
        <v>60</v>
      </c>
      <c r="H24" s="130"/>
    </row>
    <row r="25" spans="1:8" x14ac:dyDescent="0.2">
      <c r="A25">
        <v>23</v>
      </c>
      <c r="B25" t="s">
        <v>266</v>
      </c>
      <c r="C25">
        <v>20</v>
      </c>
      <c r="D25" s="127">
        <v>2.6666666666666665</v>
      </c>
      <c r="E25" s="127">
        <f t="shared" si="0"/>
        <v>53.333333333333329</v>
      </c>
      <c r="F25" s="127">
        <f t="shared" si="1"/>
        <v>0.88888888888888884</v>
      </c>
      <c r="G25">
        <v>60</v>
      </c>
      <c r="H25" s="130"/>
    </row>
    <row r="26" spans="1:8" x14ac:dyDescent="0.2">
      <c r="A26">
        <v>24</v>
      </c>
      <c r="B26" t="s">
        <v>267</v>
      </c>
      <c r="C26">
        <v>5</v>
      </c>
      <c r="D26" s="127">
        <v>5</v>
      </c>
      <c r="E26" s="127">
        <f t="shared" si="0"/>
        <v>25</v>
      </c>
      <c r="F26" s="127">
        <f t="shared" si="1"/>
        <v>0.41666666666666669</v>
      </c>
      <c r="G26">
        <v>60</v>
      </c>
      <c r="H26" s="130"/>
    </row>
    <row r="27" spans="1:8" x14ac:dyDescent="0.2">
      <c r="A27">
        <v>25</v>
      </c>
      <c r="B27" t="s">
        <v>268</v>
      </c>
      <c r="C27">
        <v>10</v>
      </c>
      <c r="D27" s="127">
        <v>5</v>
      </c>
      <c r="E27" s="127">
        <f t="shared" si="0"/>
        <v>50</v>
      </c>
      <c r="F27" s="127">
        <f t="shared" si="1"/>
        <v>0.83333333333333337</v>
      </c>
      <c r="G27">
        <v>60</v>
      </c>
      <c r="H27" s="130"/>
    </row>
    <row r="28" spans="1:8" x14ac:dyDescent="0.2">
      <c r="A28">
        <v>26</v>
      </c>
      <c r="B28" t="s">
        <v>190</v>
      </c>
      <c r="C28">
        <v>1</v>
      </c>
      <c r="D28" s="127">
        <v>5</v>
      </c>
      <c r="E28" s="127">
        <f t="shared" si="0"/>
        <v>5</v>
      </c>
      <c r="F28" s="127">
        <f t="shared" si="1"/>
        <v>8.3333333333333329E-2</v>
      </c>
      <c r="G28">
        <v>60</v>
      </c>
      <c r="H28" s="130"/>
    </row>
    <row r="29" spans="1:8" x14ac:dyDescent="0.2">
      <c r="A29">
        <v>27</v>
      </c>
      <c r="B29" t="s">
        <v>191</v>
      </c>
      <c r="C29">
        <v>1</v>
      </c>
      <c r="D29" s="127">
        <v>50</v>
      </c>
      <c r="E29" s="127">
        <f t="shared" si="0"/>
        <v>50</v>
      </c>
      <c r="F29" s="127">
        <f t="shared" si="1"/>
        <v>0.83333333333333337</v>
      </c>
      <c r="G29">
        <v>60</v>
      </c>
      <c r="H29" s="130"/>
    </row>
    <row r="30" spans="1:8" x14ac:dyDescent="0.2">
      <c r="A30">
        <v>28</v>
      </c>
      <c r="B30" t="s">
        <v>192</v>
      </c>
      <c r="C30">
        <v>1</v>
      </c>
      <c r="D30" s="127">
        <v>100</v>
      </c>
      <c r="E30" s="127">
        <f t="shared" si="0"/>
        <v>100</v>
      </c>
      <c r="F30" s="127">
        <f t="shared" si="1"/>
        <v>1.6666666666666667</v>
      </c>
      <c r="G30">
        <v>60</v>
      </c>
      <c r="H30" s="130"/>
    </row>
    <row r="31" spans="1:8" x14ac:dyDescent="0.2">
      <c r="A31">
        <v>29</v>
      </c>
      <c r="B31" t="s">
        <v>193</v>
      </c>
      <c r="C31">
        <v>1</v>
      </c>
      <c r="D31" s="127">
        <v>16.666666666666668</v>
      </c>
      <c r="E31" s="127">
        <f t="shared" si="0"/>
        <v>16.666666666666668</v>
      </c>
      <c r="F31" s="127">
        <f t="shared" si="1"/>
        <v>0.27777777777777779</v>
      </c>
      <c r="G31">
        <v>60</v>
      </c>
      <c r="H31" s="130"/>
    </row>
    <row r="32" spans="1:8" x14ac:dyDescent="0.2">
      <c r="A32">
        <v>30</v>
      </c>
      <c r="B32" t="s">
        <v>194</v>
      </c>
      <c r="C32">
        <v>1</v>
      </c>
      <c r="D32" s="127">
        <v>26.666666666666668</v>
      </c>
      <c r="E32" s="127">
        <f t="shared" si="0"/>
        <v>26.666666666666668</v>
      </c>
      <c r="F32" s="127">
        <f t="shared" si="1"/>
        <v>0.44444444444444448</v>
      </c>
      <c r="G32">
        <v>60</v>
      </c>
      <c r="H32" s="130"/>
    </row>
    <row r="33" spans="1:8" x14ac:dyDescent="0.2">
      <c r="A33">
        <v>31</v>
      </c>
      <c r="B33" t="s">
        <v>195</v>
      </c>
      <c r="C33">
        <v>10</v>
      </c>
      <c r="D33" s="127">
        <v>6.666666666666667</v>
      </c>
      <c r="E33" s="127">
        <f t="shared" si="0"/>
        <v>66.666666666666671</v>
      </c>
      <c r="F33" s="127">
        <f t="shared" si="1"/>
        <v>1.1111111111111112</v>
      </c>
      <c r="G33">
        <v>60</v>
      </c>
      <c r="H33" s="130"/>
    </row>
    <row r="34" spans="1:8" x14ac:dyDescent="0.2">
      <c r="A34">
        <v>32</v>
      </c>
      <c r="B34" t="s">
        <v>196</v>
      </c>
      <c r="C34">
        <v>1</v>
      </c>
      <c r="D34" s="127">
        <v>6.666666666666667</v>
      </c>
      <c r="E34" s="127">
        <f t="shared" si="0"/>
        <v>6.666666666666667</v>
      </c>
      <c r="F34" s="127">
        <f t="shared" si="1"/>
        <v>0.11111111111111112</v>
      </c>
      <c r="G34">
        <v>60</v>
      </c>
      <c r="H34" s="130"/>
    </row>
    <row r="35" spans="1:8" x14ac:dyDescent="0.2">
      <c r="A35">
        <v>33</v>
      </c>
      <c r="B35" t="s">
        <v>197</v>
      </c>
      <c r="C35">
        <v>1</v>
      </c>
      <c r="D35" s="127">
        <v>6.666666666666667</v>
      </c>
      <c r="E35" s="127">
        <f t="shared" si="0"/>
        <v>6.666666666666667</v>
      </c>
      <c r="F35" s="127">
        <f t="shared" si="1"/>
        <v>0.11111111111111112</v>
      </c>
      <c r="G35">
        <v>60</v>
      </c>
      <c r="H35" s="130"/>
    </row>
    <row r="36" spans="1:8" x14ac:dyDescent="0.2">
      <c r="A36">
        <v>34</v>
      </c>
      <c r="B36" t="s">
        <v>198</v>
      </c>
      <c r="C36">
        <v>1</v>
      </c>
      <c r="D36" s="127">
        <v>26.666666666666668</v>
      </c>
      <c r="E36" s="127">
        <f t="shared" si="0"/>
        <v>26.666666666666668</v>
      </c>
      <c r="F36" s="127">
        <f t="shared" si="1"/>
        <v>0.44444444444444448</v>
      </c>
      <c r="G36">
        <v>60</v>
      </c>
      <c r="H36" s="130"/>
    </row>
    <row r="37" spans="1:8" x14ac:dyDescent="0.2">
      <c r="A37" s="147" t="s">
        <v>161</v>
      </c>
      <c r="B37" s="147"/>
      <c r="C37" s="147"/>
      <c r="D37" s="147"/>
      <c r="E37" s="129"/>
      <c r="F37" s="127">
        <f>SUM(F3:F36)</f>
        <v>30.199999999999996</v>
      </c>
    </row>
    <row r="38" spans="1:8" x14ac:dyDescent="0.2">
      <c r="A38" s="129"/>
      <c r="B38" s="129"/>
      <c r="C38" s="129"/>
      <c r="D38" s="129"/>
      <c r="E38" s="129"/>
    </row>
    <row r="39" spans="1:8" x14ac:dyDescent="0.2">
      <c r="A39" s="147" t="s">
        <v>199</v>
      </c>
      <c r="B39" s="147"/>
      <c r="C39" s="147"/>
      <c r="D39" s="147"/>
      <c r="E39" s="147"/>
      <c r="F39" s="147"/>
    </row>
    <row r="40" spans="1:8" x14ac:dyDescent="0.2">
      <c r="A40" t="s">
        <v>177</v>
      </c>
      <c r="B40" t="s">
        <v>178</v>
      </c>
      <c r="C40" t="s">
        <v>179</v>
      </c>
      <c r="D40" s="127" t="s">
        <v>180</v>
      </c>
      <c r="E40" s="141" t="s">
        <v>273</v>
      </c>
      <c r="F40" s="127" t="s">
        <v>181</v>
      </c>
    </row>
    <row r="41" spans="1:8" x14ac:dyDescent="0.2">
      <c r="A41">
        <v>36</v>
      </c>
      <c r="B41" t="s">
        <v>200</v>
      </c>
      <c r="C41">
        <v>1</v>
      </c>
      <c r="D41" s="127">
        <v>30</v>
      </c>
      <c r="E41" s="142">
        <v>30</v>
      </c>
      <c r="F41" s="127">
        <f>D41/E41</f>
        <v>1</v>
      </c>
    </row>
    <row r="42" spans="1:8" x14ac:dyDescent="0.2">
      <c r="A42">
        <v>37</v>
      </c>
      <c r="B42" t="s">
        <v>201</v>
      </c>
      <c r="C42">
        <v>1</v>
      </c>
      <c r="D42" s="127">
        <v>40</v>
      </c>
      <c r="E42" s="142">
        <v>12</v>
      </c>
      <c r="F42" s="127">
        <f t="shared" ref="F42:F57" si="2">D42/E42</f>
        <v>3.3333333333333335</v>
      </c>
    </row>
    <row r="43" spans="1:8" x14ac:dyDescent="0.2">
      <c r="A43">
        <v>38</v>
      </c>
      <c r="B43" t="s">
        <v>202</v>
      </c>
      <c r="C43">
        <v>1</v>
      </c>
      <c r="D43" s="127">
        <v>30</v>
      </c>
      <c r="E43" s="142">
        <v>30</v>
      </c>
      <c r="F43" s="127">
        <f t="shared" si="2"/>
        <v>1</v>
      </c>
    </row>
    <row r="44" spans="1:8" x14ac:dyDescent="0.2">
      <c r="A44">
        <v>39</v>
      </c>
      <c r="B44" t="s">
        <v>203</v>
      </c>
      <c r="C44">
        <v>1</v>
      </c>
      <c r="D44" s="127">
        <v>15</v>
      </c>
      <c r="E44" s="142">
        <v>30</v>
      </c>
      <c r="F44" s="127">
        <f t="shared" si="2"/>
        <v>0.5</v>
      </c>
    </row>
    <row r="45" spans="1:8" x14ac:dyDescent="0.2">
      <c r="A45">
        <v>40</v>
      </c>
      <c r="B45" t="s">
        <v>204</v>
      </c>
      <c r="C45">
        <v>1</v>
      </c>
      <c r="D45" s="127">
        <v>20</v>
      </c>
      <c r="E45" s="142">
        <v>12</v>
      </c>
      <c r="F45" s="127">
        <f t="shared" si="2"/>
        <v>1.6666666666666667</v>
      </c>
    </row>
    <row r="46" spans="1:8" x14ac:dyDescent="0.2">
      <c r="A46">
        <v>41</v>
      </c>
      <c r="B46" t="s">
        <v>205</v>
      </c>
      <c r="C46">
        <v>1</v>
      </c>
      <c r="D46" s="127">
        <v>25</v>
      </c>
      <c r="E46" s="142">
        <v>12</v>
      </c>
      <c r="F46" s="127">
        <f t="shared" si="2"/>
        <v>2.0833333333333335</v>
      </c>
    </row>
    <row r="47" spans="1:8" x14ac:dyDescent="0.2">
      <c r="A47">
        <v>42</v>
      </c>
      <c r="B47" t="s">
        <v>206</v>
      </c>
      <c r="C47">
        <v>1</v>
      </c>
      <c r="D47" s="127">
        <v>120</v>
      </c>
      <c r="E47" s="142">
        <v>30</v>
      </c>
      <c r="F47" s="127">
        <f t="shared" si="2"/>
        <v>4</v>
      </c>
    </row>
    <row r="48" spans="1:8" x14ac:dyDescent="0.2">
      <c r="A48">
        <v>43</v>
      </c>
      <c r="B48" t="s">
        <v>207</v>
      </c>
      <c r="C48">
        <v>1</v>
      </c>
      <c r="D48" s="127">
        <v>40</v>
      </c>
      <c r="E48" s="142">
        <v>30</v>
      </c>
      <c r="F48" s="127">
        <f t="shared" si="2"/>
        <v>1.3333333333333333</v>
      </c>
    </row>
    <row r="49" spans="1:6" x14ac:dyDescent="0.2">
      <c r="A49">
        <v>44</v>
      </c>
      <c r="B49" t="s">
        <v>208</v>
      </c>
      <c r="C49">
        <v>1</v>
      </c>
      <c r="D49" s="127">
        <v>40</v>
      </c>
      <c r="E49" s="142">
        <v>30</v>
      </c>
      <c r="F49" s="127">
        <f t="shared" si="2"/>
        <v>1.3333333333333333</v>
      </c>
    </row>
    <row r="50" spans="1:6" x14ac:dyDescent="0.2">
      <c r="A50">
        <v>45</v>
      </c>
      <c r="B50" t="s">
        <v>209</v>
      </c>
      <c r="C50">
        <v>1</v>
      </c>
      <c r="D50" s="127">
        <v>30</v>
      </c>
      <c r="E50" s="142">
        <v>30</v>
      </c>
      <c r="F50" s="127">
        <f t="shared" si="2"/>
        <v>1</v>
      </c>
    </row>
    <row r="51" spans="1:6" x14ac:dyDescent="0.2">
      <c r="A51">
        <v>46</v>
      </c>
      <c r="B51" t="s">
        <v>210</v>
      </c>
      <c r="C51">
        <v>1</v>
      </c>
      <c r="D51" s="127">
        <v>90</v>
      </c>
      <c r="E51" s="142">
        <v>12</v>
      </c>
      <c r="F51" s="127">
        <f t="shared" si="2"/>
        <v>7.5</v>
      </c>
    </row>
    <row r="52" spans="1:6" x14ac:dyDescent="0.2">
      <c r="A52">
        <v>47</v>
      </c>
      <c r="B52" t="s">
        <v>211</v>
      </c>
      <c r="C52">
        <v>1</v>
      </c>
      <c r="D52" s="127">
        <v>140</v>
      </c>
      <c r="E52" s="142">
        <v>12</v>
      </c>
      <c r="F52" s="127">
        <f t="shared" si="2"/>
        <v>11.666666666666666</v>
      </c>
    </row>
    <row r="53" spans="1:6" x14ac:dyDescent="0.2">
      <c r="A53">
        <v>48</v>
      </c>
      <c r="B53" t="s">
        <v>212</v>
      </c>
      <c r="C53">
        <v>1</v>
      </c>
      <c r="D53" s="127">
        <v>30</v>
      </c>
      <c r="E53" s="142">
        <v>30</v>
      </c>
      <c r="F53" s="127">
        <f t="shared" si="2"/>
        <v>1</v>
      </c>
    </row>
    <row r="54" spans="1:6" x14ac:dyDescent="0.2">
      <c r="A54">
        <v>49</v>
      </c>
      <c r="B54" t="s">
        <v>213</v>
      </c>
      <c r="C54">
        <v>1</v>
      </c>
      <c r="D54" s="127">
        <v>40</v>
      </c>
      <c r="E54" s="142">
        <v>30</v>
      </c>
      <c r="F54" s="127">
        <f t="shared" si="2"/>
        <v>1.3333333333333333</v>
      </c>
    </row>
    <row r="55" spans="1:6" x14ac:dyDescent="0.2">
      <c r="A55">
        <v>50</v>
      </c>
      <c r="B55" t="s">
        <v>214</v>
      </c>
      <c r="C55">
        <v>1</v>
      </c>
      <c r="D55" s="127">
        <v>40</v>
      </c>
      <c r="E55" s="142">
        <v>30</v>
      </c>
      <c r="F55" s="127">
        <f t="shared" si="2"/>
        <v>1.3333333333333333</v>
      </c>
    </row>
    <row r="56" spans="1:6" x14ac:dyDescent="0.2">
      <c r="A56">
        <v>51</v>
      </c>
      <c r="B56" t="s">
        <v>215</v>
      </c>
      <c r="C56">
        <v>1</v>
      </c>
      <c r="D56" s="127">
        <v>25</v>
      </c>
      <c r="E56" s="142">
        <v>30</v>
      </c>
      <c r="F56" s="127">
        <f t="shared" si="2"/>
        <v>0.83333333333333337</v>
      </c>
    </row>
    <row r="57" spans="1:6" x14ac:dyDescent="0.2">
      <c r="A57">
        <v>52</v>
      </c>
      <c r="B57" t="s">
        <v>216</v>
      </c>
      <c r="C57">
        <v>1</v>
      </c>
      <c r="D57" s="127">
        <v>50</v>
      </c>
      <c r="E57" s="142">
        <v>12</v>
      </c>
      <c r="F57" s="127">
        <f t="shared" si="2"/>
        <v>4.166666666666667</v>
      </c>
    </row>
    <row r="58" spans="1:6" x14ac:dyDescent="0.2">
      <c r="A58" s="147" t="s">
        <v>161</v>
      </c>
      <c r="B58" s="147"/>
      <c r="C58" s="147"/>
      <c r="D58" s="147"/>
      <c r="E58" s="147"/>
      <c r="F58" s="127">
        <f>SUM(F41:F57)</f>
        <v>45.083333333333336</v>
      </c>
    </row>
    <row r="59" spans="1:6" x14ac:dyDescent="0.2">
      <c r="A59" s="147" t="s">
        <v>217</v>
      </c>
      <c r="B59" s="147"/>
      <c r="C59" s="147"/>
      <c r="D59" s="147"/>
      <c r="E59" s="147"/>
      <c r="F59" s="147"/>
    </row>
    <row r="60" spans="1:6" x14ac:dyDescent="0.2">
      <c r="A60" t="s">
        <v>177</v>
      </c>
      <c r="B60" t="s">
        <v>178</v>
      </c>
      <c r="C60" t="s">
        <v>179</v>
      </c>
      <c r="D60" s="127" t="s">
        <v>180</v>
      </c>
      <c r="E60" s="141" t="s">
        <v>273</v>
      </c>
      <c r="F60" s="127" t="s">
        <v>181</v>
      </c>
    </row>
    <row r="61" spans="1:6" x14ac:dyDescent="0.2">
      <c r="A61">
        <v>54</v>
      </c>
      <c r="B61" t="s">
        <v>218</v>
      </c>
      <c r="C61">
        <v>1</v>
      </c>
      <c r="D61" s="127">
        <v>20</v>
      </c>
      <c r="E61" s="142">
        <v>60</v>
      </c>
      <c r="F61" s="127">
        <f>D61/E61</f>
        <v>0.33333333333333331</v>
      </c>
    </row>
    <row r="62" spans="1:6" x14ac:dyDescent="0.2">
      <c r="A62">
        <v>55</v>
      </c>
      <c r="B62" t="s">
        <v>219</v>
      </c>
      <c r="C62">
        <v>1</v>
      </c>
      <c r="D62" s="127">
        <v>20</v>
      </c>
      <c r="E62" s="142">
        <v>60</v>
      </c>
      <c r="F62" s="127">
        <f t="shared" ref="F62:F78" si="3">D62/E62</f>
        <v>0.33333333333333331</v>
      </c>
    </row>
    <row r="63" spans="1:6" x14ac:dyDescent="0.2">
      <c r="A63">
        <v>57</v>
      </c>
      <c r="B63" t="s">
        <v>220</v>
      </c>
      <c r="C63">
        <v>1</v>
      </c>
      <c r="D63" s="127">
        <v>30</v>
      </c>
      <c r="E63" s="142">
        <v>60</v>
      </c>
      <c r="F63" s="127">
        <f t="shared" si="3"/>
        <v>0.5</v>
      </c>
    </row>
    <row r="64" spans="1:6" x14ac:dyDescent="0.2">
      <c r="A64">
        <v>58</v>
      </c>
      <c r="B64" t="s">
        <v>221</v>
      </c>
      <c r="C64">
        <v>1</v>
      </c>
      <c r="D64" s="127">
        <v>30</v>
      </c>
      <c r="E64" s="142">
        <v>60</v>
      </c>
      <c r="F64" s="127">
        <f t="shared" si="3"/>
        <v>0.5</v>
      </c>
    </row>
    <row r="65" spans="1:6" x14ac:dyDescent="0.2">
      <c r="A65">
        <v>59</v>
      </c>
      <c r="B65" t="s">
        <v>222</v>
      </c>
      <c r="C65">
        <v>1</v>
      </c>
      <c r="D65" s="127">
        <v>90</v>
      </c>
      <c r="E65" s="142">
        <v>60</v>
      </c>
      <c r="F65" s="127">
        <f t="shared" si="3"/>
        <v>1.5</v>
      </c>
    </row>
    <row r="66" spans="1:6" x14ac:dyDescent="0.2">
      <c r="A66">
        <v>60</v>
      </c>
      <c r="B66" t="s">
        <v>223</v>
      </c>
      <c r="C66">
        <v>1</v>
      </c>
      <c r="D66" s="127">
        <v>90</v>
      </c>
      <c r="E66" s="142">
        <v>60</v>
      </c>
      <c r="F66" s="127">
        <f t="shared" si="3"/>
        <v>1.5</v>
      </c>
    </row>
    <row r="67" spans="1:6" x14ac:dyDescent="0.2">
      <c r="A67">
        <v>61</v>
      </c>
      <c r="B67" t="s">
        <v>224</v>
      </c>
      <c r="C67">
        <v>1</v>
      </c>
      <c r="D67" s="127">
        <v>30</v>
      </c>
      <c r="E67" s="142">
        <v>60</v>
      </c>
      <c r="F67" s="127">
        <f t="shared" si="3"/>
        <v>0.5</v>
      </c>
    </row>
    <row r="68" spans="1:6" x14ac:dyDescent="0.2">
      <c r="A68">
        <v>62</v>
      </c>
      <c r="B68" t="s">
        <v>225</v>
      </c>
      <c r="C68">
        <v>1</v>
      </c>
      <c r="D68" s="127">
        <v>60</v>
      </c>
      <c r="E68" s="142">
        <v>60</v>
      </c>
      <c r="F68" s="127">
        <f t="shared" si="3"/>
        <v>1</v>
      </c>
    </row>
    <row r="69" spans="1:6" x14ac:dyDescent="0.2">
      <c r="A69">
        <v>63</v>
      </c>
      <c r="B69" t="s">
        <v>226</v>
      </c>
      <c r="C69">
        <v>1</v>
      </c>
      <c r="D69" s="127">
        <v>80</v>
      </c>
      <c r="E69" s="142">
        <v>60</v>
      </c>
      <c r="F69" s="127">
        <f t="shared" si="3"/>
        <v>1.3333333333333333</v>
      </c>
    </row>
    <row r="70" spans="1:6" x14ac:dyDescent="0.2">
      <c r="A70">
        <v>66</v>
      </c>
      <c r="B70" t="s">
        <v>227</v>
      </c>
      <c r="C70">
        <v>1</v>
      </c>
      <c r="D70" s="127">
        <v>350</v>
      </c>
      <c r="E70" s="142">
        <v>60</v>
      </c>
      <c r="F70" s="127">
        <f t="shared" si="3"/>
        <v>5.833333333333333</v>
      </c>
    </row>
    <row r="71" spans="1:6" x14ac:dyDescent="0.2">
      <c r="A71">
        <v>67</v>
      </c>
      <c r="B71" t="s">
        <v>228</v>
      </c>
      <c r="C71">
        <v>1</v>
      </c>
      <c r="D71" s="127">
        <v>250</v>
      </c>
      <c r="E71" s="142">
        <v>60</v>
      </c>
      <c r="F71" s="127">
        <f t="shared" si="3"/>
        <v>4.166666666666667</v>
      </c>
    </row>
    <row r="72" spans="1:6" x14ac:dyDescent="0.2">
      <c r="A72">
        <v>68</v>
      </c>
      <c r="B72" t="s">
        <v>229</v>
      </c>
      <c r="C72">
        <v>1</v>
      </c>
      <c r="D72" s="127">
        <v>200</v>
      </c>
      <c r="E72" s="142">
        <v>60</v>
      </c>
      <c r="F72" s="127">
        <f t="shared" si="3"/>
        <v>3.3333333333333335</v>
      </c>
    </row>
    <row r="73" spans="1:6" x14ac:dyDescent="0.2">
      <c r="A73">
        <v>69</v>
      </c>
      <c r="B73" t="s">
        <v>230</v>
      </c>
      <c r="C73">
        <v>1</v>
      </c>
      <c r="D73" s="127">
        <v>350</v>
      </c>
      <c r="E73" s="142">
        <v>60</v>
      </c>
      <c r="F73" s="127">
        <f t="shared" si="3"/>
        <v>5.833333333333333</v>
      </c>
    </row>
    <row r="74" spans="1:6" x14ac:dyDescent="0.2">
      <c r="A74">
        <v>70</v>
      </c>
      <c r="B74" t="s">
        <v>231</v>
      </c>
      <c r="C74">
        <v>1</v>
      </c>
      <c r="D74" s="127">
        <v>300</v>
      </c>
      <c r="E74" s="142">
        <v>60</v>
      </c>
      <c r="F74" s="127">
        <f t="shared" si="3"/>
        <v>5</v>
      </c>
    </row>
    <row r="75" spans="1:6" x14ac:dyDescent="0.2">
      <c r="A75">
        <v>71</v>
      </c>
      <c r="B75" t="s">
        <v>232</v>
      </c>
      <c r="C75">
        <v>1</v>
      </c>
      <c r="D75" s="127">
        <v>150</v>
      </c>
      <c r="E75" s="142">
        <v>60</v>
      </c>
      <c r="F75" s="127">
        <f t="shared" si="3"/>
        <v>2.5</v>
      </c>
    </row>
    <row r="76" spans="1:6" x14ac:dyDescent="0.2">
      <c r="A76">
        <v>72</v>
      </c>
      <c r="B76" t="s">
        <v>233</v>
      </c>
      <c r="C76">
        <v>1</v>
      </c>
      <c r="D76" s="127">
        <v>40</v>
      </c>
      <c r="E76" s="142">
        <v>60</v>
      </c>
      <c r="F76" s="127">
        <f t="shared" si="3"/>
        <v>0.66666666666666663</v>
      </c>
    </row>
    <row r="77" spans="1:6" x14ac:dyDescent="0.2">
      <c r="A77">
        <v>73</v>
      </c>
      <c r="B77" t="s">
        <v>234</v>
      </c>
      <c r="C77">
        <v>1</v>
      </c>
      <c r="D77" s="127">
        <v>40</v>
      </c>
      <c r="E77" s="142">
        <v>60</v>
      </c>
      <c r="F77" s="127">
        <f t="shared" si="3"/>
        <v>0.66666666666666663</v>
      </c>
    </row>
    <row r="78" spans="1:6" x14ac:dyDescent="0.2">
      <c r="A78">
        <v>74</v>
      </c>
      <c r="B78" t="s">
        <v>235</v>
      </c>
      <c r="C78">
        <v>1</v>
      </c>
      <c r="D78" s="127">
        <v>55</v>
      </c>
      <c r="E78" s="142">
        <v>24</v>
      </c>
      <c r="F78" s="127">
        <f t="shared" si="3"/>
        <v>2.2916666666666665</v>
      </c>
    </row>
    <row r="79" spans="1:6" x14ac:dyDescent="0.2">
      <c r="A79" s="147" t="s">
        <v>161</v>
      </c>
      <c r="B79" s="147"/>
      <c r="C79" s="147"/>
      <c r="D79" s="147"/>
      <c r="E79" s="147"/>
      <c r="F79" s="127">
        <f>SUM(F61:F78)</f>
        <v>37.791666666666657</v>
      </c>
    </row>
  </sheetData>
  <mergeCells count="6">
    <mergeCell ref="A1:F1"/>
    <mergeCell ref="A39:F39"/>
    <mergeCell ref="A59:F59"/>
    <mergeCell ref="A37:D37"/>
    <mergeCell ref="A79:E79"/>
    <mergeCell ref="A58:E58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AMJ149"/>
  <sheetViews>
    <sheetView view="pageBreakPreview" topLeftCell="A111" zoomScaleNormal="90" zoomScaleSheetLayoutView="100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0.625" style="4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2" spans="1:6" ht="14.3" x14ac:dyDescent="0.25">
      <c r="A2" s="157" t="s">
        <v>0</v>
      </c>
      <c r="B2" s="157"/>
      <c r="C2" s="158" t="s">
        <v>136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274</v>
      </c>
    </row>
    <row r="19" spans="1:4" x14ac:dyDescent="0.2">
      <c r="A19" s="9">
        <v>3</v>
      </c>
      <c r="B19" s="10" t="s">
        <v>18</v>
      </c>
      <c r="C19" s="11"/>
      <c r="D19" s="24">
        <v>1841.4</v>
      </c>
    </row>
    <row r="20" spans="1:4" x14ac:dyDescent="0.2">
      <c r="A20" s="9">
        <v>4</v>
      </c>
      <c r="B20" s="10" t="s">
        <v>19</v>
      </c>
      <c r="C20" s="11"/>
      <c r="D20" s="24" t="s">
        <v>136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1841.4</v>
      </c>
    </row>
    <row r="26" spans="1:4" ht="14.3" x14ac:dyDescent="0.25">
      <c r="A26" s="14" t="s">
        <v>4</v>
      </c>
      <c r="B26" s="29" t="s">
        <v>26</v>
      </c>
      <c r="C26" s="30">
        <v>0.3</v>
      </c>
      <c r="D26" s="31">
        <f>C26*D25</f>
        <v>552.41999999999996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2393.8200000000002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143">
        <v>8.3299999999999999E-2</v>
      </c>
      <c r="D36" s="31">
        <f>C36*$D$32</f>
        <v>199.40520600000002</v>
      </c>
      <c r="E36" s="4"/>
      <c r="F36" s="4"/>
    </row>
    <row r="37" spans="1:7" ht="14.3" x14ac:dyDescent="0.25">
      <c r="A37" s="38" t="s">
        <v>4</v>
      </c>
      <c r="B37" s="29" t="s">
        <v>149</v>
      </c>
      <c r="C37" s="143">
        <v>0.121</v>
      </c>
      <c r="D37" s="31">
        <f>C37*$D$32</f>
        <v>289.65222</v>
      </c>
      <c r="F37" s="4"/>
    </row>
    <row r="38" spans="1:7" ht="14.3" x14ac:dyDescent="0.25">
      <c r="A38" s="160" t="s">
        <v>39</v>
      </c>
      <c r="B38" s="160"/>
      <c r="C38" s="32">
        <f>SUM(C36:C37)</f>
        <v>0.20429999999999998</v>
      </c>
      <c r="D38" s="33">
        <f>SUM(D36:D37)</f>
        <v>489.05742600000002</v>
      </c>
    </row>
    <row r="39" spans="1:7" ht="14.3" x14ac:dyDescent="0.25">
      <c r="A39" s="43"/>
      <c r="B39" s="44"/>
      <c r="C39" s="45"/>
      <c r="D39" s="46"/>
    </row>
    <row r="40" spans="1:7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478.76400000000007</v>
      </c>
      <c r="F41" s="50"/>
      <c r="G41" s="48"/>
    </row>
    <row r="42" spans="1:7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59.845500000000008</v>
      </c>
      <c r="F42" s="47"/>
    </row>
    <row r="43" spans="1:7" ht="14.3" x14ac:dyDescent="0.25">
      <c r="A43" s="38" t="s">
        <v>6</v>
      </c>
      <c r="B43" s="29" t="s">
        <v>43</v>
      </c>
      <c r="C43" s="49">
        <v>0.02</v>
      </c>
      <c r="D43" s="31">
        <f t="shared" si="0"/>
        <v>47.876400000000004</v>
      </c>
      <c r="E43" s="4"/>
      <c r="F43" s="51"/>
    </row>
    <row r="44" spans="1:7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35.907299999999999</v>
      </c>
    </row>
    <row r="45" spans="1:7" ht="14.3" x14ac:dyDescent="0.25">
      <c r="A45" s="38" t="s">
        <v>29</v>
      </c>
      <c r="B45" s="29" t="s">
        <v>45</v>
      </c>
      <c r="C45" s="49">
        <v>0.01</v>
      </c>
      <c r="D45" s="31">
        <f t="shared" si="0"/>
        <v>23.938200000000002</v>
      </c>
    </row>
    <row r="46" spans="1:7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14.362920000000001</v>
      </c>
    </row>
    <row r="47" spans="1:7" ht="14.3" x14ac:dyDescent="0.25">
      <c r="A47" s="38" t="s">
        <v>33</v>
      </c>
      <c r="B47" s="29" t="s">
        <v>47</v>
      </c>
      <c r="C47" s="49">
        <v>2E-3</v>
      </c>
      <c r="D47" s="31">
        <f t="shared" si="0"/>
        <v>4.7876400000000006</v>
      </c>
    </row>
    <row r="48" spans="1:7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191.50560000000002</v>
      </c>
    </row>
    <row r="49" spans="1:6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856.98756000000003</v>
      </c>
      <c r="E49" s="4"/>
      <c r="F49" s="53"/>
    </row>
    <row r="50" spans="1:6" ht="14.3" x14ac:dyDescent="0.25">
      <c r="A50" s="54"/>
      <c r="B50" s="44"/>
      <c r="C50" s="45"/>
      <c r="D50" s="46"/>
    </row>
    <row r="51" spans="1:6" ht="14.3" x14ac:dyDescent="0.25">
      <c r="A51" s="161" t="s">
        <v>51</v>
      </c>
      <c r="B51" s="161"/>
      <c r="C51" s="40"/>
      <c r="D51" s="13" t="s">
        <v>24</v>
      </c>
    </row>
    <row r="52" spans="1:6" ht="14.3" x14ac:dyDescent="0.25">
      <c r="A52" s="38" t="s">
        <v>2</v>
      </c>
      <c r="B52" s="29" t="s">
        <v>275</v>
      </c>
      <c r="C52" s="30">
        <v>0.06</v>
      </c>
      <c r="D52" s="31">
        <f>(4.5*2*22)-(0.06*D19)</f>
        <v>87.516000000000005</v>
      </c>
    </row>
    <row r="53" spans="1:6" ht="14.3" x14ac:dyDescent="0.25">
      <c r="A53" s="38" t="s">
        <v>4</v>
      </c>
      <c r="B53" s="29" t="s">
        <v>142</v>
      </c>
      <c r="C53" s="30"/>
      <c r="D53" s="31">
        <v>350</v>
      </c>
    </row>
    <row r="54" spans="1:6" ht="14.3" x14ac:dyDescent="0.2">
      <c r="A54" s="41" t="s">
        <v>6</v>
      </c>
      <c r="B54" s="29" t="s">
        <v>276</v>
      </c>
      <c r="C54" s="30"/>
      <c r="D54" s="42">
        <v>0</v>
      </c>
    </row>
    <row r="55" spans="1:6" ht="14.3" x14ac:dyDescent="0.25">
      <c r="A55" s="38" t="s">
        <v>8</v>
      </c>
      <c r="B55" s="29" t="s">
        <v>52</v>
      </c>
      <c r="C55" s="30"/>
      <c r="D55" s="31">
        <v>20</v>
      </c>
    </row>
    <row r="56" spans="1:6" ht="14.3" x14ac:dyDescent="0.25">
      <c r="A56" s="38" t="s">
        <v>29</v>
      </c>
      <c r="B56" s="29" t="s">
        <v>34</v>
      </c>
      <c r="C56" s="30"/>
      <c r="D56" s="31">
        <v>0</v>
      </c>
    </row>
    <row r="57" spans="1:6" ht="14.3" x14ac:dyDescent="0.25">
      <c r="A57" s="160" t="s">
        <v>53</v>
      </c>
      <c r="B57" s="160"/>
      <c r="C57" s="32"/>
      <c r="D57" s="33">
        <f>SUM(D52:D56)</f>
        <v>457.51600000000002</v>
      </c>
    </row>
    <row r="58" spans="1:6" ht="14.3" x14ac:dyDescent="0.25">
      <c r="A58" s="54"/>
      <c r="B58" s="44"/>
      <c r="C58" s="45"/>
      <c r="D58" s="46"/>
    </row>
    <row r="59" spans="1:6" ht="14.3" x14ac:dyDescent="0.25">
      <c r="A59" s="163" t="s">
        <v>54</v>
      </c>
      <c r="B59" s="163"/>
      <c r="C59" s="163"/>
      <c r="D59" s="163"/>
    </row>
    <row r="60" spans="1:6" ht="14.3" x14ac:dyDescent="0.25">
      <c r="A60" s="161" t="s">
        <v>55</v>
      </c>
      <c r="B60" s="161"/>
      <c r="C60" s="28"/>
      <c r="D60" s="13" t="s">
        <v>24</v>
      </c>
    </row>
    <row r="61" spans="1:6" ht="14.3" x14ac:dyDescent="0.25">
      <c r="A61" s="38" t="s">
        <v>56</v>
      </c>
      <c r="B61" s="29" t="s">
        <v>57</v>
      </c>
      <c r="C61" s="30"/>
      <c r="D61" s="31">
        <f>D38</f>
        <v>489.05742600000002</v>
      </c>
    </row>
    <row r="62" spans="1:6" ht="14.3" x14ac:dyDescent="0.25">
      <c r="A62" s="38" t="s">
        <v>58</v>
      </c>
      <c r="B62" s="29" t="s">
        <v>59</v>
      </c>
      <c r="C62" s="30"/>
      <c r="D62" s="31">
        <f>D49</f>
        <v>856.98756000000003</v>
      </c>
    </row>
    <row r="63" spans="1:6" ht="14.3" x14ac:dyDescent="0.25">
      <c r="A63" s="38" t="s">
        <v>60</v>
      </c>
      <c r="B63" s="29" t="s">
        <v>61</v>
      </c>
      <c r="C63" s="30"/>
      <c r="D63" s="31">
        <f>D57</f>
        <v>457.51600000000002</v>
      </c>
    </row>
    <row r="64" spans="1:6" ht="14.3" x14ac:dyDescent="0.25">
      <c r="A64" s="160" t="s">
        <v>62</v>
      </c>
      <c r="B64" s="160"/>
      <c r="C64" s="32"/>
      <c r="D64" s="33">
        <f>SUM(D61:D63)</f>
        <v>1803.5609860000002</v>
      </c>
    </row>
    <row r="65" spans="1:4" ht="14.3" x14ac:dyDescent="0.25">
      <c r="A65" s="55"/>
      <c r="B65" s="44"/>
      <c r="C65" s="45"/>
      <c r="D65" s="46"/>
    </row>
    <row r="66" spans="1:4" ht="14.3" x14ac:dyDescent="0.25">
      <c r="A66" s="159" t="s">
        <v>63</v>
      </c>
      <c r="B66" s="159"/>
      <c r="C66" s="159"/>
      <c r="D66" s="159"/>
    </row>
    <row r="67" spans="1:4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ht="14.3" x14ac:dyDescent="0.25">
      <c r="A68" s="38" t="s">
        <v>2</v>
      </c>
      <c r="B68" s="29" t="s">
        <v>65</v>
      </c>
      <c r="C68" s="144">
        <v>4.1999999999999997E-3</v>
      </c>
      <c r="D68" s="31">
        <f>C68*$D$32</f>
        <v>10.054043999999999</v>
      </c>
    </row>
    <row r="69" spans="1:4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0.80432351999999996</v>
      </c>
    </row>
    <row r="70" spans="1:4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5.0270219999999997</v>
      </c>
    </row>
    <row r="71" spans="1:4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15.88538952</v>
      </c>
    </row>
    <row r="72" spans="1:4" ht="14.3" x14ac:dyDescent="0.25">
      <c r="A72" s="58"/>
      <c r="B72" s="25"/>
      <c r="C72" s="59"/>
      <c r="D72" s="26"/>
    </row>
    <row r="73" spans="1:4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46.440108000000002</v>
      </c>
    </row>
    <row r="75" spans="1:4" ht="27.85" x14ac:dyDescent="0.25">
      <c r="A75" s="38" t="s">
        <v>4</v>
      </c>
      <c r="B75" s="29" t="s">
        <v>71</v>
      </c>
      <c r="C75" s="144">
        <f>C74*C49</f>
        <v>6.9452000000000012E-3</v>
      </c>
      <c r="D75" s="31">
        <f>C75*$D$32</f>
        <v>16.625558664000003</v>
      </c>
    </row>
    <row r="76" spans="1:4" ht="27.85" x14ac:dyDescent="0.25">
      <c r="A76" s="38" t="s">
        <v>6</v>
      </c>
      <c r="B76" s="29" t="s">
        <v>72</v>
      </c>
      <c r="C76" s="144">
        <v>3.8800000000000001E-2</v>
      </c>
      <c r="D76" s="31">
        <f>C76*$D$32</f>
        <v>92.880216000000004</v>
      </c>
    </row>
    <row r="77" spans="1:4" ht="14.3" x14ac:dyDescent="0.25">
      <c r="A77" s="160" t="s">
        <v>73</v>
      </c>
      <c r="B77" s="160"/>
      <c r="C77" s="57">
        <f>SUM(C74:C76)</f>
        <v>6.51452E-2</v>
      </c>
      <c r="D77" s="33">
        <f>SUM(D74:D76)</f>
        <v>155.94588266400001</v>
      </c>
    </row>
    <row r="78" spans="1:4" ht="14.3" x14ac:dyDescent="0.25">
      <c r="A78" s="39"/>
      <c r="B78" s="60"/>
      <c r="C78" s="61"/>
      <c r="D78" s="62"/>
    </row>
    <row r="79" spans="1:4" ht="14.3" x14ac:dyDescent="0.25">
      <c r="A79" s="159" t="s">
        <v>74</v>
      </c>
      <c r="B79" s="159"/>
      <c r="C79" s="159"/>
      <c r="D79" s="159"/>
    </row>
    <row r="80" spans="1:4" ht="14.3" x14ac:dyDescent="0.25">
      <c r="A80" s="161" t="s">
        <v>75</v>
      </c>
      <c r="B80" s="161"/>
      <c r="C80" s="40"/>
      <c r="D80" s="13" t="s">
        <v>24</v>
      </c>
    </row>
    <row r="81" spans="1:4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15.88538952</v>
      </c>
    </row>
    <row r="82" spans="1:4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155.94588266400001</v>
      </c>
    </row>
    <row r="83" spans="1:4" ht="14.3" x14ac:dyDescent="0.25">
      <c r="A83" s="161" t="s">
        <v>80</v>
      </c>
      <c r="B83" s="161"/>
      <c r="C83" s="40"/>
      <c r="D83" s="63">
        <f>SUM(D81:D82)</f>
        <v>171.831272184</v>
      </c>
    </row>
    <row r="84" spans="1:4" ht="14.3" x14ac:dyDescent="0.25">
      <c r="A84" s="39"/>
      <c r="B84" s="60"/>
      <c r="C84" s="61"/>
      <c r="D84" s="62"/>
    </row>
    <row r="85" spans="1:4" ht="14.3" x14ac:dyDescent="0.25">
      <c r="A85" s="159" t="s">
        <v>81</v>
      </c>
      <c r="B85" s="159"/>
      <c r="C85" s="159"/>
      <c r="D85" s="159"/>
    </row>
    <row r="86" spans="1:4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26.517424800000001</v>
      </c>
    </row>
    <row r="88" spans="1:4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15.967481600000001</v>
      </c>
    </row>
    <row r="89" spans="1:4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0.85540079999999996</v>
      </c>
    </row>
    <row r="90" spans="1:4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2.2810688000000003</v>
      </c>
    </row>
    <row r="91" spans="1:4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1.1405344000000002</v>
      </c>
    </row>
    <row r="92" spans="1:4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46.761910399999998</v>
      </c>
    </row>
    <row r="93" spans="1:4" ht="14.3" x14ac:dyDescent="0.25">
      <c r="A93" s="66"/>
      <c r="B93" s="67"/>
      <c r="C93" s="68"/>
      <c r="D93" s="69"/>
    </row>
    <row r="94" spans="1:4" ht="14.3" x14ac:dyDescent="0.25">
      <c r="A94" s="70"/>
      <c r="B94" s="71"/>
      <c r="C94" s="72"/>
      <c r="D94" s="73"/>
    </row>
    <row r="95" spans="1:4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ht="14.3" x14ac:dyDescent="0.25">
      <c r="A99" s="55"/>
      <c r="B99" s="44"/>
      <c r="C99" s="45"/>
      <c r="D99" s="46"/>
    </row>
    <row r="100" spans="1:4" ht="14.3" x14ac:dyDescent="0.25">
      <c r="A100" s="159" t="s">
        <v>93</v>
      </c>
      <c r="B100" s="159"/>
      <c r="C100" s="159"/>
      <c r="D100" s="159"/>
    </row>
    <row r="101" spans="1:4" ht="14.3" x14ac:dyDescent="0.25">
      <c r="A101" s="161" t="s">
        <v>94</v>
      </c>
      <c r="B101" s="161"/>
      <c r="C101" s="40"/>
      <c r="D101" s="13" t="s">
        <v>24</v>
      </c>
    </row>
    <row r="102" spans="1:4" ht="14.3" x14ac:dyDescent="0.25">
      <c r="A102" s="14" t="s">
        <v>95</v>
      </c>
      <c r="B102" s="29" t="s">
        <v>84</v>
      </c>
      <c r="C102" s="30"/>
      <c r="D102" s="31">
        <f>D92</f>
        <v>46.761910399999998</v>
      </c>
    </row>
    <row r="103" spans="1:4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ht="14.3" x14ac:dyDescent="0.25">
      <c r="A104" s="161" t="s">
        <v>98</v>
      </c>
      <c r="B104" s="161"/>
      <c r="C104" s="40"/>
      <c r="D104" s="63">
        <f>SUM(D102:D103)</f>
        <v>46.761910399999998</v>
      </c>
    </row>
    <row r="105" spans="1:4" ht="14.3" x14ac:dyDescent="0.25">
      <c r="A105" s="55"/>
      <c r="B105" s="44"/>
      <c r="C105" s="45"/>
      <c r="D105" s="46"/>
    </row>
    <row r="106" spans="1:4" ht="14.3" x14ac:dyDescent="0.25">
      <c r="A106" s="159" t="s">
        <v>99</v>
      </c>
      <c r="B106" s="159"/>
      <c r="C106" s="159"/>
      <c r="D106" s="159"/>
    </row>
    <row r="107" spans="1:4" ht="14.95" customHeight="1" x14ac:dyDescent="0.25">
      <c r="A107" s="164" t="s">
        <v>100</v>
      </c>
      <c r="B107" s="164"/>
      <c r="C107" s="28"/>
      <c r="D107" s="13" t="s">
        <v>24</v>
      </c>
    </row>
    <row r="108" spans="1:4" ht="14.3" x14ac:dyDescent="0.25">
      <c r="A108" s="14" t="s">
        <v>2</v>
      </c>
      <c r="B108" s="29" t="s">
        <v>101</v>
      </c>
      <c r="C108" s="30"/>
      <c r="D108" s="31">
        <f>Uniformes!F20</f>
        <v>64.91</v>
      </c>
    </row>
    <row r="109" spans="1:4" ht="14.3" x14ac:dyDescent="0.25">
      <c r="A109" s="14" t="s">
        <v>4</v>
      </c>
      <c r="B109" s="29" t="s">
        <v>102</v>
      </c>
      <c r="C109" s="30"/>
      <c r="D109" s="31">
        <f>Materiais!F79</f>
        <v>37.791666666666657</v>
      </c>
    </row>
    <row r="110" spans="1:4" ht="14.3" x14ac:dyDescent="0.25">
      <c r="A110" s="77" t="s">
        <v>6</v>
      </c>
      <c r="B110" s="29" t="s">
        <v>103</v>
      </c>
      <c r="C110" s="30"/>
      <c r="D110" s="31">
        <v>0</v>
      </c>
    </row>
    <row r="111" spans="1:4" ht="14.3" x14ac:dyDescent="0.25">
      <c r="A111" s="77" t="s">
        <v>8</v>
      </c>
      <c r="B111" s="29" t="s">
        <v>34</v>
      </c>
      <c r="C111" s="30"/>
      <c r="D111" s="31">
        <v>0</v>
      </c>
    </row>
    <row r="112" spans="1:4" ht="14.95" customHeight="1" x14ac:dyDescent="0.25">
      <c r="A112" s="165" t="s">
        <v>104</v>
      </c>
      <c r="B112" s="165"/>
      <c r="C112" s="64"/>
      <c r="D112" s="65">
        <f>SUM(D108:D111)</f>
        <v>102.70166666666665</v>
      </c>
    </row>
    <row r="113" spans="1:6" ht="14.3" x14ac:dyDescent="0.25">
      <c r="A113" s="55"/>
      <c r="B113" s="44"/>
      <c r="C113" s="45"/>
      <c r="D113" s="46"/>
    </row>
    <row r="114" spans="1:6" ht="14.3" x14ac:dyDescent="0.25">
      <c r="A114" s="78"/>
      <c r="B114" s="79" t="s">
        <v>105</v>
      </c>
      <c r="C114" s="80"/>
      <c r="D114" s="81">
        <f>D112+D104+D83+D64+D32</f>
        <v>4518.6758352506677</v>
      </c>
    </row>
    <row r="115" spans="1:6" ht="14.3" x14ac:dyDescent="0.25">
      <c r="A115" s="43"/>
      <c r="B115" s="44"/>
      <c r="C115" s="45"/>
      <c r="D115" s="46"/>
    </row>
    <row r="116" spans="1:6" ht="14.3" x14ac:dyDescent="0.25">
      <c r="A116" s="159" t="s">
        <v>106</v>
      </c>
      <c r="B116" s="159"/>
      <c r="C116" s="159"/>
      <c r="D116" s="159"/>
    </row>
    <row r="117" spans="1:6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16.289826386078659</v>
      </c>
    </row>
    <row r="119" spans="1:6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18.139862646546987</v>
      </c>
    </row>
    <row r="120" spans="1:6" ht="14.3" x14ac:dyDescent="0.25">
      <c r="A120" s="14" t="s">
        <v>6</v>
      </c>
      <c r="B120" s="27" t="s">
        <v>110</v>
      </c>
      <c r="C120" s="40"/>
      <c r="D120" s="63"/>
    </row>
    <row r="121" spans="1:6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181.92485127130837</v>
      </c>
      <c r="F121" s="82"/>
    </row>
    <row r="122" spans="1:6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249.21212502918956</v>
      </c>
    </row>
    <row r="124" spans="1:6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465.56666533312358</v>
      </c>
    </row>
    <row r="125" spans="1:6" ht="14.3" x14ac:dyDescent="0.25">
      <c r="A125" s="16"/>
      <c r="B125" s="84"/>
      <c r="C125" s="68"/>
      <c r="D125" s="85"/>
      <c r="F125" s="82"/>
    </row>
    <row r="126" spans="1:6" ht="14.3" x14ac:dyDescent="0.25">
      <c r="A126" s="16"/>
      <c r="B126" s="86"/>
      <c r="C126" s="87"/>
      <c r="D126" s="88"/>
      <c r="F126" s="82"/>
    </row>
    <row r="127" spans="1:6" ht="14.3" x14ac:dyDescent="0.25">
      <c r="A127" s="159" t="s">
        <v>114</v>
      </c>
      <c r="B127" s="159"/>
      <c r="C127" s="159"/>
      <c r="D127" s="159"/>
    </row>
    <row r="128" spans="1:6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2393.8200000000002</v>
      </c>
    </row>
    <row r="130" spans="1:7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1803.5609860000002</v>
      </c>
    </row>
    <row r="131" spans="1:7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171.831272184</v>
      </c>
    </row>
    <row r="132" spans="1:7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46.761910399999998</v>
      </c>
    </row>
    <row r="133" spans="1:7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102.70166666666665</v>
      </c>
    </row>
    <row r="134" spans="1:7" ht="23.3" customHeight="1" x14ac:dyDescent="0.2">
      <c r="A134" s="169" t="s">
        <v>116</v>
      </c>
      <c r="B134" s="169"/>
      <c r="C134" s="169"/>
      <c r="D134" s="95">
        <f>SUM(D129:D133)</f>
        <v>4518.6758352506668</v>
      </c>
    </row>
    <row r="135" spans="1:7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465.56666533312358</v>
      </c>
    </row>
    <row r="136" spans="1:7" ht="21.1" customHeight="1" x14ac:dyDescent="0.2">
      <c r="A136" s="170" t="s">
        <v>117</v>
      </c>
      <c r="B136" s="170"/>
      <c r="C136" s="170"/>
      <c r="D136" s="96">
        <f>ROUND(D135+D134,2)</f>
        <v>4984.24</v>
      </c>
    </row>
    <row r="137" spans="1:7" ht="13.25" customHeight="1" x14ac:dyDescent="0.2"/>
    <row r="138" spans="1:7" ht="18.7" customHeight="1" x14ac:dyDescent="0.2">
      <c r="A138" s="166" t="s">
        <v>118</v>
      </c>
      <c r="B138" s="166"/>
      <c r="C138" s="166"/>
      <c r="D138" s="166"/>
      <c r="E138" s="166"/>
      <c r="F138" s="166"/>
      <c r="G138" s="166"/>
    </row>
    <row r="139" spans="1:7" ht="78.650000000000006" customHeight="1" x14ac:dyDescent="0.2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ht="47.25" customHeight="1" x14ac:dyDescent="0.2">
      <c r="A140" s="97"/>
      <c r="B140" s="102" t="s">
        <v>136</v>
      </c>
      <c r="C140" s="103">
        <f>D136</f>
        <v>4984.24</v>
      </c>
      <c r="D140" s="104">
        <v>1</v>
      </c>
      <c r="E140" s="103">
        <f>C140*D140</f>
        <v>4984.24</v>
      </c>
      <c r="F140" s="105">
        <v>1</v>
      </c>
      <c r="G140" s="103">
        <f>F140*E140</f>
        <v>4984.24</v>
      </c>
    </row>
    <row r="141" spans="1:7" ht="27" customHeight="1" x14ac:dyDescent="0.2">
      <c r="B141" s="106"/>
      <c r="C141" s="107"/>
      <c r="D141" s="167" t="s">
        <v>125</v>
      </c>
      <c r="E141" s="167"/>
      <c r="F141" s="167"/>
      <c r="G141" s="108">
        <f>G140</f>
        <v>4984.24</v>
      </c>
    </row>
    <row r="142" spans="1:7" ht="13.95" customHeight="1" x14ac:dyDescent="0.2"/>
    <row r="144" spans="1:7" ht="14.3" x14ac:dyDescent="0.25">
      <c r="B144" s="125"/>
    </row>
    <row r="145" spans="1:2" ht="14.3" x14ac:dyDescent="0.25">
      <c r="A145" s="82"/>
      <c r="B145" s="126"/>
    </row>
    <row r="148" spans="1:2" x14ac:dyDescent="0.2">
      <c r="A148" s="53"/>
    </row>
    <row r="149" spans="1:2" x14ac:dyDescent="0.2">
      <c r="A149" s="53"/>
    </row>
  </sheetData>
  <mergeCells count="42">
    <mergeCell ref="A138:G138"/>
    <mergeCell ref="D141:F141"/>
    <mergeCell ref="A116:D116"/>
    <mergeCell ref="A124:B124"/>
    <mergeCell ref="A127:D127"/>
    <mergeCell ref="A134:C134"/>
    <mergeCell ref="A136:C136"/>
    <mergeCell ref="A101:B101"/>
    <mergeCell ref="A104:B104"/>
    <mergeCell ref="A106:D106"/>
    <mergeCell ref="A107:B107"/>
    <mergeCell ref="A112:B112"/>
    <mergeCell ref="A85:D85"/>
    <mergeCell ref="A86:B86"/>
    <mergeCell ref="A92:B92"/>
    <mergeCell ref="A98:B98"/>
    <mergeCell ref="A100:D100"/>
    <mergeCell ref="A73:B73"/>
    <mergeCell ref="A77:B77"/>
    <mergeCell ref="A79:D79"/>
    <mergeCell ref="A80:B80"/>
    <mergeCell ref="A83:B83"/>
    <mergeCell ref="A60:B60"/>
    <mergeCell ref="A64:B64"/>
    <mergeCell ref="A66:D66"/>
    <mergeCell ref="A67:B67"/>
    <mergeCell ref="A71:B71"/>
    <mergeCell ref="A40:B40"/>
    <mergeCell ref="A49:B49"/>
    <mergeCell ref="A51:B51"/>
    <mergeCell ref="A57:B57"/>
    <mergeCell ref="A59:D59"/>
    <mergeCell ref="A23:D23"/>
    <mergeCell ref="A32:B32"/>
    <mergeCell ref="A34:D34"/>
    <mergeCell ref="A35:B35"/>
    <mergeCell ref="A38:B38"/>
    <mergeCell ref="A2:B2"/>
    <mergeCell ref="C2:D2"/>
    <mergeCell ref="A4:D4"/>
    <mergeCell ref="A10:D10"/>
    <mergeCell ref="A16:D16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CC059-4927-4796-8896-AA35273A357D}">
  <sheetPr>
    <tabColor rgb="FFFFFF00"/>
  </sheetPr>
  <dimension ref="A1:AMJ157"/>
  <sheetViews>
    <sheetView view="pageBreakPreview" topLeftCell="A115" zoomScale="85" zoomScaleNormal="90" zoomScaleSheetLayoutView="85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0.625" style="4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140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277</v>
      </c>
    </row>
    <row r="19" spans="1:4" x14ac:dyDescent="0.2">
      <c r="A19" s="9">
        <v>3</v>
      </c>
      <c r="B19" s="10" t="s">
        <v>18</v>
      </c>
      <c r="C19" s="11"/>
      <c r="D19" s="24">
        <v>1841.4</v>
      </c>
    </row>
    <row r="20" spans="1:4" x14ac:dyDescent="0.2">
      <c r="A20" s="9">
        <v>4</v>
      </c>
      <c r="B20" s="10" t="s">
        <v>19</v>
      </c>
      <c r="C20" s="11"/>
      <c r="D20" s="24" t="s">
        <v>140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1841.4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1841.4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153.44999999999999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222.80940000000001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376.25940000000003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368.28000000000003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46.035000000000004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36.828000000000003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27.620999999999999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18.414000000000001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11.048400000000001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3.6828000000000003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147.31200000000001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659.22119999999995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tr">
        <f>Eletricista!B52</f>
        <v>Transporte (Valor da passagem:R$ 4,50)</v>
      </c>
      <c r="C52" s="30"/>
      <c r="D52" s="31">
        <f>(4.5*2*22)-(0.06*D19)</f>
        <v>87.516000000000005</v>
      </c>
    </row>
    <row r="53" spans="1:6" s="1" customFormat="1" ht="14.3" x14ac:dyDescent="0.25">
      <c r="A53" s="38" t="s">
        <v>4</v>
      </c>
      <c r="B53" s="29" t="str">
        <f>Eletricista!B53</f>
        <v>Auxílio alimentação</v>
      </c>
      <c r="C53" s="30"/>
      <c r="D53" s="31">
        <v>350</v>
      </c>
    </row>
    <row r="54" spans="1:6" s="1" customFormat="1" ht="14.3" x14ac:dyDescent="0.2">
      <c r="A54" s="41" t="s">
        <v>6</v>
      </c>
      <c r="B54" s="29" t="str">
        <f>Eletricista!B54</f>
        <v>Cesta Básica</v>
      </c>
      <c r="C54" s="30"/>
      <c r="D54" s="42">
        <v>0</v>
      </c>
    </row>
    <row r="55" spans="1:6" s="1" customFormat="1" ht="14.3" x14ac:dyDescent="0.25">
      <c r="A55" s="38" t="s">
        <v>8</v>
      </c>
      <c r="B55" s="29" t="str">
        <f>Eletricista!B55</f>
        <v>Seguro de vida, invalidez e funeral</v>
      </c>
      <c r="C55" s="30"/>
      <c r="D55" s="31">
        <v>20</v>
      </c>
    </row>
    <row r="56" spans="1:6" s="1" customFormat="1" ht="14.3" x14ac:dyDescent="0.25">
      <c r="A56" s="38" t="s">
        <v>29</v>
      </c>
      <c r="B56" s="29" t="str">
        <f>Eletricista!B56</f>
        <v>Outros (especificar)</v>
      </c>
      <c r="C56" s="30"/>
      <c r="D56" s="31">
        <v>0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457.51600000000002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376.25940000000003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659.22119999999995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457.51600000000002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1492.9965999999999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7.7338800000000001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0.61871039999999999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3.86694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12.2195304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35.72316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12.788891280000003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71.44632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119.95837127999999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12.2195304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119.95837127999999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132.17790167999999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21.379918799999999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12.8739296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0.68967480000000003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1.8391328000000002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0.91956640000000012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37.702222399999997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37.702222399999997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37.702222399999997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Uniformes!F31</f>
        <v>66.58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f>Materiais!F58</f>
        <v>45.083333333333336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v>0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111.66333333333333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3615.9400574133333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13.035463906975068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14.515902085281233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145.58011708188727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199.42481792039354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372.55630099453708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1841.4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1492.9965999999999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132.17790167999999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37.702222399999997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111.66333333333333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3615.9400574133338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372.55630099453708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3988.5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02" t="s">
        <v>136</v>
      </c>
      <c r="C140" s="103">
        <f>D136</f>
        <v>3988.5</v>
      </c>
      <c r="D140" s="104">
        <v>1</v>
      </c>
      <c r="E140" s="103">
        <f>C140*D140</f>
        <v>3988.5</v>
      </c>
      <c r="F140" s="105">
        <v>1</v>
      </c>
      <c r="G140" s="103">
        <f>F140*E140</f>
        <v>3988.5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3988.5</v>
      </c>
    </row>
    <row r="142" spans="1:7" s="1" customFormat="1" ht="13.95" customHeight="1" thickBot="1" x14ac:dyDescent="0.25">
      <c r="B142" s="2"/>
      <c r="C142" s="3"/>
      <c r="D142" s="4"/>
    </row>
    <row r="143" spans="1:7" s="1" customFormat="1" ht="18" customHeight="1" thickBot="1" x14ac:dyDescent="0.25">
      <c r="A143" s="171" t="s">
        <v>126</v>
      </c>
      <c r="B143" s="171"/>
      <c r="C143" s="171"/>
      <c r="D143" s="109"/>
    </row>
    <row r="144" spans="1:7" s="1" customFormat="1" ht="18" customHeight="1" thickBot="1" x14ac:dyDescent="0.3">
      <c r="A144" s="172" t="s">
        <v>127</v>
      </c>
      <c r="B144" s="172"/>
      <c r="C144" s="172"/>
      <c r="D144" s="110"/>
    </row>
    <row r="145" spans="1:4" s="1" customFormat="1" ht="18" customHeight="1" thickBot="1" x14ac:dyDescent="0.3">
      <c r="A145" s="111"/>
      <c r="B145" s="112" t="s">
        <v>128</v>
      </c>
      <c r="C145" s="113" t="s">
        <v>129</v>
      </c>
      <c r="D145" s="110"/>
    </row>
    <row r="146" spans="1:4" s="1" customFormat="1" ht="19.2" customHeight="1" x14ac:dyDescent="0.2">
      <c r="A146" s="114" t="s">
        <v>2</v>
      </c>
      <c r="B146" s="115" t="s">
        <v>130</v>
      </c>
      <c r="C146" s="116">
        <f>E140</f>
        <v>3988.5</v>
      </c>
      <c r="D146" s="109"/>
    </row>
    <row r="147" spans="1:4" s="1" customFormat="1" ht="18" customHeight="1" x14ac:dyDescent="0.2">
      <c r="A147" s="117" t="s">
        <v>4</v>
      </c>
      <c r="B147" s="118" t="s">
        <v>131</v>
      </c>
      <c r="C147" s="119">
        <f>G140</f>
        <v>3988.5</v>
      </c>
      <c r="D147" s="109"/>
    </row>
    <row r="148" spans="1:4" s="1" customFormat="1" ht="32.299999999999997" customHeight="1" thickBot="1" x14ac:dyDescent="0.25">
      <c r="A148" s="120" t="s">
        <v>6</v>
      </c>
      <c r="B148" s="121" t="s">
        <v>132</v>
      </c>
      <c r="C148" s="122">
        <f>C147*30</f>
        <v>119655</v>
      </c>
      <c r="D148" s="109"/>
    </row>
    <row r="149" spans="1:4" s="1" customFormat="1" x14ac:dyDescent="0.2">
      <c r="A149" s="16"/>
      <c r="B149" s="2"/>
      <c r="C149" s="3"/>
      <c r="D149" s="4"/>
    </row>
    <row r="150" spans="1:4" s="1" customFormat="1" ht="14.3" x14ac:dyDescent="0.25">
      <c r="B150" s="123"/>
      <c r="C150" s="124"/>
      <c r="D150" s="4"/>
    </row>
    <row r="152" spans="1:4" s="1" customFormat="1" ht="14.3" x14ac:dyDescent="0.25">
      <c r="B152" s="125"/>
      <c r="C152" s="3"/>
      <c r="D152" s="4"/>
    </row>
    <row r="153" spans="1:4" s="1" customFormat="1" ht="14.3" x14ac:dyDescent="0.25">
      <c r="A153" s="82"/>
      <c r="B153" s="126"/>
      <c r="C153" s="3"/>
      <c r="D153" s="4"/>
    </row>
    <row r="156" spans="1:4" s="1" customFormat="1" x14ac:dyDescent="0.2">
      <c r="A156" s="53"/>
      <c r="B156" s="2"/>
      <c r="C156" s="3"/>
      <c r="D156" s="4"/>
    </row>
    <row r="157" spans="1:4" s="1" customFormat="1" x14ac:dyDescent="0.2">
      <c r="A157" s="53"/>
      <c r="B157" s="2"/>
      <c r="C157" s="3"/>
      <c r="D157" s="4"/>
    </row>
  </sheetData>
  <mergeCells count="44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43:C143"/>
    <mergeCell ref="A144:C144"/>
    <mergeCell ref="A124:B124"/>
    <mergeCell ref="A127:D127"/>
    <mergeCell ref="A134:C134"/>
    <mergeCell ref="A136:C136"/>
    <mergeCell ref="A138:G138"/>
    <mergeCell ref="D141:F141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C93881-05A8-4D15-86E7-5A8887A3E009}">
  <sheetPr>
    <tabColor rgb="FFFFFF00"/>
  </sheetPr>
  <dimension ref="A1:AMJ147"/>
  <sheetViews>
    <sheetView view="pageBreakPreview" topLeftCell="A107" zoomScaleNormal="90" zoomScaleSheetLayoutView="100" zoomScalePageLayoutView="90" workbookViewId="0">
      <selection activeCell="D135" sqref="D135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144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282</v>
      </c>
    </row>
    <row r="19" spans="1:4" x14ac:dyDescent="0.2">
      <c r="A19" s="9">
        <v>3</v>
      </c>
      <c r="B19" s="10" t="s">
        <v>18</v>
      </c>
      <c r="C19" s="11"/>
      <c r="D19" s="24">
        <v>1302</v>
      </c>
    </row>
    <row r="20" spans="1:4" x14ac:dyDescent="0.2">
      <c r="A20" s="9">
        <v>4</v>
      </c>
      <c r="B20" s="10" t="s">
        <v>19</v>
      </c>
      <c r="C20" s="11"/>
      <c r="D20" s="24" t="s">
        <v>144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1302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1302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108.5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157.542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266.04200000000003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260.40000000000003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32.550000000000004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26.04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19.529999999999998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13.02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7.8120000000000003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2.6040000000000001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104.16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466.11599999999999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tr">
        <f>'Aux. Ser. Ger.'!B52</f>
        <v>Transporte (Valor da passagem:R$ 4,50)</v>
      </c>
      <c r="C52" s="30"/>
      <c r="D52" s="31">
        <f>(4.5*2*22)-(0.06*D19)</f>
        <v>119.88000000000001</v>
      </c>
    </row>
    <row r="53" spans="1:6" s="1" customFormat="1" ht="14.3" x14ac:dyDescent="0.25">
      <c r="A53" s="38" t="s">
        <v>4</v>
      </c>
      <c r="B53" s="29" t="str">
        <f>'Aux. Ser. Ger.'!B53</f>
        <v>Auxílio alimentação</v>
      </c>
      <c r="C53" s="30"/>
      <c r="D53" s="31">
        <v>462</v>
      </c>
    </row>
    <row r="54" spans="1:6" s="1" customFormat="1" ht="14.3" x14ac:dyDescent="0.2">
      <c r="A54" s="41" t="s">
        <v>6</v>
      </c>
      <c r="B54" s="29" t="str">
        <f>'Aux. Ser. Ger.'!B54</f>
        <v>Assistencia médica</v>
      </c>
      <c r="C54" s="30"/>
      <c r="D54" s="42">
        <v>49.48</v>
      </c>
    </row>
    <row r="55" spans="1:6" s="1" customFormat="1" ht="14.3" x14ac:dyDescent="0.25">
      <c r="A55" s="38" t="s">
        <v>8</v>
      </c>
      <c r="B55" s="29" t="str">
        <f>'Aux. Ser. Ger.'!B55</f>
        <v>Seguro de vida, invalidez e funeral</v>
      </c>
      <c r="C55" s="30"/>
      <c r="D55" s="31">
        <v>20</v>
      </c>
    </row>
    <row r="56" spans="1:6" s="1" customFormat="1" ht="14.3" x14ac:dyDescent="0.25">
      <c r="A56" s="38" t="s">
        <v>29</v>
      </c>
      <c r="B56" s="29" t="str">
        <f>'Aux. Ser. Ger.'!B56</f>
        <v>Cesta básica</v>
      </c>
      <c r="C56" s="30"/>
      <c r="D56" s="31">
        <v>111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762.36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266.04200000000003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466.11599999999999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762.36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1494.518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5.4683999999999999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0.43747199999999997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2.7342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8.640072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25.258800000000001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9.0426504000000012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50.517600000000002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84.819050400000009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8.640072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84.819050400000009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93.459122400000012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19.198547999999999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11.560416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0.61930799999999997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1.6514880000000003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0.82574400000000014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33.855503999999996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33.855503999999996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33.855503999999996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Uniformes!F51</f>
        <v>29.41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0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f>Materiais!F37</f>
        <v>30.199999999999996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59.61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2983.4426264000003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10.755310668172001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11.97679174827269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120.1153558859335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164.54158340538837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307.38904170776652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1302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1494.518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93.459122400000012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33.855503999999996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59.61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2983.4426264000003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307.38904170776652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3290.83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28" t="str">
        <f>C2</f>
        <v>Jardineiro</v>
      </c>
      <c r="C140" s="103">
        <f>D136</f>
        <v>3290.83</v>
      </c>
      <c r="D140" s="104">
        <v>1</v>
      </c>
      <c r="E140" s="103">
        <f>C140*D140</f>
        <v>3290.83</v>
      </c>
      <c r="F140" s="105">
        <v>10</v>
      </c>
      <c r="G140" s="103">
        <f>F140*E140</f>
        <v>32908.300000000003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32908.300000000003</v>
      </c>
    </row>
    <row r="142" spans="1:7" s="1" customFormat="1" ht="13.95" customHeight="1" x14ac:dyDescent="0.2">
      <c r="B142" s="2"/>
      <c r="C142" s="3"/>
      <c r="D142" s="4"/>
    </row>
    <row r="143" spans="1:7" s="1" customFormat="1" ht="14.3" x14ac:dyDescent="0.25">
      <c r="A143" s="82"/>
      <c r="B143" s="126"/>
      <c r="C143" s="3"/>
      <c r="D143" s="4"/>
    </row>
    <row r="146" spans="1:4" s="1" customFormat="1" x14ac:dyDescent="0.2">
      <c r="A146" s="53"/>
      <c r="B146" s="2"/>
      <c r="C146" s="3"/>
      <c r="D146" s="4"/>
    </row>
    <row r="147" spans="1:4" s="1" customFormat="1" x14ac:dyDescent="0.2">
      <c r="A147" s="53"/>
      <c r="B147" s="2"/>
      <c r="C147" s="3"/>
      <c r="D147" s="4"/>
    </row>
  </sheetData>
  <mergeCells count="42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D141:F141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24:B124"/>
    <mergeCell ref="A127:D127"/>
    <mergeCell ref="A134:C134"/>
    <mergeCell ref="A136:C136"/>
    <mergeCell ref="A138:G138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47271-CBA7-48E3-A51D-FEE461DEB7B1}">
  <sheetPr>
    <tabColor rgb="FFFFFF00"/>
  </sheetPr>
  <dimension ref="A1:AMJ149"/>
  <sheetViews>
    <sheetView view="pageBreakPreview" topLeftCell="A100" zoomScale="85" zoomScaleNormal="90" zoomScaleSheetLayoutView="85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141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1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278</v>
      </c>
    </row>
    <row r="19" spans="1:4" x14ac:dyDescent="0.2">
      <c r="A19" s="9">
        <v>3</v>
      </c>
      <c r="B19" s="10" t="s">
        <v>18</v>
      </c>
      <c r="C19" s="11"/>
      <c r="D19" s="24">
        <v>1302</v>
      </c>
    </row>
    <row r="20" spans="1:4" x14ac:dyDescent="0.2">
      <c r="A20" s="9">
        <v>4</v>
      </c>
      <c r="B20" s="10" t="s">
        <v>19</v>
      </c>
      <c r="C20" s="11"/>
      <c r="D20" s="24" t="s">
        <v>141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1302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1302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108.5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157.542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266.04200000000003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260.40000000000003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32.550000000000004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26.04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19.529999999999998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13.02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7.8120000000000003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2.6040000000000001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104.16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466.11599999999999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tr">
        <f>Eletricista!B52</f>
        <v>Transporte (Valor da passagem:R$ 4,50)</v>
      </c>
      <c r="C52" s="30"/>
      <c r="D52" s="31">
        <f>(4.5*2*22)-(0.06*D19)</f>
        <v>119.88000000000001</v>
      </c>
    </row>
    <row r="53" spans="1:6" s="1" customFormat="1" ht="14.3" x14ac:dyDescent="0.25">
      <c r="A53" s="38" t="s">
        <v>4</v>
      </c>
      <c r="B53" s="29" t="str">
        <f>Eletricista!B53</f>
        <v>Auxílio alimentação</v>
      </c>
      <c r="C53" s="30"/>
      <c r="D53" s="31">
        <v>462</v>
      </c>
    </row>
    <row r="54" spans="1:6" s="1" customFormat="1" ht="14.3" x14ac:dyDescent="0.2">
      <c r="A54" s="41" t="s">
        <v>6</v>
      </c>
      <c r="B54" s="29" t="s">
        <v>279</v>
      </c>
      <c r="C54" s="30"/>
      <c r="D54" s="42">
        <v>46.54</v>
      </c>
    </row>
    <row r="55" spans="1:6" s="1" customFormat="1" ht="14.3" x14ac:dyDescent="0.25">
      <c r="A55" s="38" t="s">
        <v>8</v>
      </c>
      <c r="B55" s="29" t="s">
        <v>52</v>
      </c>
      <c r="C55" s="30"/>
      <c r="D55" s="31">
        <v>20</v>
      </c>
    </row>
    <row r="56" spans="1:6" s="1" customFormat="1" ht="14.3" x14ac:dyDescent="0.25">
      <c r="A56" s="38" t="s">
        <v>29</v>
      </c>
      <c r="B56" s="29" t="s">
        <v>280</v>
      </c>
      <c r="C56" s="30"/>
      <c r="D56" s="31">
        <v>111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759.42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266.04200000000003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466.11599999999999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759.42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1491.578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5.4683999999999999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0.43747199999999997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2.7342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8.640072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25.258800000000001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9.0426504000000012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50.517600000000002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84.819050400000009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8.640072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84.819050400000009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93.459122400000012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19.171205999999998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11.543952000000001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0.61842599999999992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1.6491360000000002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0.82456800000000008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33.807288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33.807288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33.807288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Uniformes!F42</f>
        <v>42.75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149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f>Materiais!F37</f>
        <v>30.199999999999996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221.95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3142.7944103999998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11.329773849492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12.616496736997968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126.53096317023193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173.33008653456432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323.8073202912862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1302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1491.578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93.459122400000012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33.807288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221.95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3142.7944103999998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323.8073202912862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3466.6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28" t="str">
        <f>C2</f>
        <v>Auxiliar de Serviços Gerais</v>
      </c>
      <c r="C140" s="103">
        <f>D136</f>
        <v>3466.6</v>
      </c>
      <c r="D140" s="104">
        <v>1</v>
      </c>
      <c r="E140" s="103">
        <f>C140*D140</f>
        <v>3466.6</v>
      </c>
      <c r="F140" s="105">
        <v>10</v>
      </c>
      <c r="G140" s="103">
        <f>F140*E140</f>
        <v>34666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34666</v>
      </c>
    </row>
    <row r="142" spans="1:7" s="1" customFormat="1" ht="13.95" customHeight="1" x14ac:dyDescent="0.2">
      <c r="B142" s="2"/>
      <c r="C142" s="3"/>
      <c r="D142" s="4"/>
    </row>
    <row r="144" spans="1:7" s="1" customFormat="1" ht="14.3" x14ac:dyDescent="0.25">
      <c r="B144" s="125"/>
      <c r="C144" s="3"/>
      <c r="D144" s="4"/>
    </row>
    <row r="145" spans="1:4" s="1" customFormat="1" ht="14.3" x14ac:dyDescent="0.25">
      <c r="A145" s="82"/>
      <c r="B145" s="126"/>
      <c r="C145" s="3"/>
      <c r="D145" s="4"/>
    </row>
    <row r="148" spans="1:4" s="1" customFormat="1" x14ac:dyDescent="0.2">
      <c r="A148" s="53"/>
      <c r="B148" s="2"/>
      <c r="C148" s="3"/>
      <c r="D148" s="4"/>
    </row>
    <row r="149" spans="1:4" s="1" customFormat="1" x14ac:dyDescent="0.2">
      <c r="A149" s="53"/>
      <c r="B149" s="2"/>
      <c r="C149" s="3"/>
      <c r="D149" s="4"/>
    </row>
  </sheetData>
  <mergeCells count="42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D141:F141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24:B124"/>
    <mergeCell ref="A127:D127"/>
    <mergeCell ref="A134:C134"/>
    <mergeCell ref="A136:C136"/>
    <mergeCell ref="A138:G138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7C16FA-1E3B-426B-BAFF-68EB1802717C}">
  <sheetPr>
    <tabColor rgb="FFFFFF00"/>
  </sheetPr>
  <dimension ref="A1:AMJ157"/>
  <sheetViews>
    <sheetView view="pageBreakPreview" topLeftCell="A113" zoomScaleNormal="90" zoomScaleSheetLayoutView="100" zoomScalePageLayoutView="90" workbookViewId="0">
      <selection activeCell="C118" sqref="C118:C119"/>
    </sheetView>
  </sheetViews>
  <sheetFormatPr defaultColWidth="9.125" defaultRowHeight="13.6" x14ac:dyDescent="0.2"/>
  <cols>
    <col min="1" max="1" width="3.5" style="1" customWidth="1"/>
    <col min="2" max="2" width="64.375" style="2" customWidth="1"/>
    <col min="3" max="3" width="18.375" style="3" customWidth="1"/>
    <col min="4" max="4" width="26.5" style="4" bestFit="1" customWidth="1"/>
    <col min="5" max="5" width="13.625" style="1" customWidth="1"/>
    <col min="6" max="6" width="18.875" style="1" customWidth="1"/>
    <col min="7" max="7" width="15.875" style="1" customWidth="1"/>
    <col min="8" max="1024" width="9.125" style="1"/>
  </cols>
  <sheetData>
    <row r="1" spans="1:6" ht="14.3" thickBot="1" x14ac:dyDescent="0.25"/>
    <row r="2" spans="1:6" ht="14.95" thickBot="1" x14ac:dyDescent="0.3">
      <c r="A2" s="157" t="s">
        <v>0</v>
      </c>
      <c r="B2" s="157"/>
      <c r="C2" s="158" t="s">
        <v>145</v>
      </c>
      <c r="D2" s="158"/>
    </row>
    <row r="3" spans="1:6" x14ac:dyDescent="0.2">
      <c r="A3" s="5"/>
      <c r="B3" s="6"/>
      <c r="C3" s="7"/>
      <c r="D3" s="8"/>
    </row>
    <row r="4" spans="1:6" ht="14.3" x14ac:dyDescent="0.25">
      <c r="A4" s="159" t="s">
        <v>1</v>
      </c>
      <c r="B4" s="159"/>
      <c r="C4" s="159"/>
      <c r="D4" s="159"/>
    </row>
    <row r="5" spans="1:6" x14ac:dyDescent="0.2">
      <c r="A5" s="9" t="s">
        <v>2</v>
      </c>
      <c r="B5" s="10" t="s">
        <v>3</v>
      </c>
      <c r="C5" s="11"/>
      <c r="D5" s="12">
        <v>45002</v>
      </c>
    </row>
    <row r="6" spans="1:6" ht="14.3" x14ac:dyDescent="0.25">
      <c r="A6" s="9" t="s">
        <v>4</v>
      </c>
      <c r="B6" s="10" t="s">
        <v>5</v>
      </c>
      <c r="C6" s="11"/>
      <c r="D6" s="13" t="s">
        <v>137</v>
      </c>
    </row>
    <row r="7" spans="1:6" ht="14.3" x14ac:dyDescent="0.25">
      <c r="A7" s="9" t="s">
        <v>6</v>
      </c>
      <c r="B7" s="10" t="s">
        <v>7</v>
      </c>
      <c r="C7" s="11"/>
      <c r="D7" s="14">
        <v>2022</v>
      </c>
    </row>
    <row r="8" spans="1:6" x14ac:dyDescent="0.2">
      <c r="A8" s="9" t="s">
        <v>8</v>
      </c>
      <c r="B8" s="10" t="s">
        <v>9</v>
      </c>
      <c r="C8" s="11"/>
      <c r="D8" s="15">
        <v>12</v>
      </c>
    </row>
    <row r="9" spans="1:6" x14ac:dyDescent="0.2">
      <c r="A9" s="16"/>
      <c r="B9" s="6"/>
      <c r="C9" s="7"/>
      <c r="D9" s="8"/>
    </row>
    <row r="10" spans="1:6" ht="14.3" x14ac:dyDescent="0.25">
      <c r="A10" s="159" t="s">
        <v>10</v>
      </c>
      <c r="B10" s="159"/>
      <c r="C10" s="159"/>
      <c r="D10" s="159"/>
    </row>
    <row r="11" spans="1:6" x14ac:dyDescent="0.2">
      <c r="A11" s="17"/>
      <c r="B11" s="18" t="s">
        <v>11</v>
      </c>
      <c r="C11" s="11"/>
      <c r="D11" s="19" t="s">
        <v>138</v>
      </c>
    </row>
    <row r="12" spans="1:6" x14ac:dyDescent="0.2">
      <c r="A12" s="17"/>
      <c r="B12" s="18" t="s">
        <v>12</v>
      </c>
      <c r="C12" s="11"/>
      <c r="D12" s="19" t="s">
        <v>13</v>
      </c>
    </row>
    <row r="13" spans="1:6" ht="16.3" x14ac:dyDescent="0.35">
      <c r="A13" s="17"/>
      <c r="B13" s="18" t="s">
        <v>14</v>
      </c>
      <c r="C13" s="11"/>
      <c r="D13" s="20">
        <v>5</v>
      </c>
      <c r="F13" s="21"/>
    </row>
    <row r="14" spans="1:6" x14ac:dyDescent="0.2">
      <c r="F14" s="22"/>
    </row>
    <row r="15" spans="1:6" x14ac:dyDescent="0.2">
      <c r="A15" s="16"/>
      <c r="B15" s="6"/>
      <c r="C15" s="7"/>
      <c r="D15" s="8"/>
    </row>
    <row r="16" spans="1:6" ht="14.3" x14ac:dyDescent="0.25">
      <c r="A16" s="159" t="s">
        <v>15</v>
      </c>
      <c r="B16" s="159"/>
      <c r="C16" s="159"/>
      <c r="D16" s="159"/>
    </row>
    <row r="17" spans="1:4" x14ac:dyDescent="0.2">
      <c r="A17" s="9">
        <v>1</v>
      </c>
      <c r="B17" s="10" t="s">
        <v>16</v>
      </c>
      <c r="C17" s="11"/>
      <c r="D17" s="23" t="str">
        <f>D11</f>
        <v>Apoio Operacional</v>
      </c>
    </row>
    <row r="18" spans="1:4" x14ac:dyDescent="0.2">
      <c r="A18" s="9">
        <v>2</v>
      </c>
      <c r="B18" s="10" t="s">
        <v>17</v>
      </c>
      <c r="C18" s="11"/>
      <c r="D18" s="24" t="s">
        <v>285</v>
      </c>
    </row>
    <row r="19" spans="1:4" x14ac:dyDescent="0.2">
      <c r="A19" s="9">
        <v>3</v>
      </c>
      <c r="B19" s="10" t="s">
        <v>18</v>
      </c>
      <c r="C19" s="11"/>
      <c r="D19" s="24">
        <v>1464.27</v>
      </c>
    </row>
    <row r="20" spans="1:4" x14ac:dyDescent="0.2">
      <c r="A20" s="9">
        <v>4</v>
      </c>
      <c r="B20" s="10" t="s">
        <v>19</v>
      </c>
      <c r="C20" s="11"/>
      <c r="D20" s="24" t="s">
        <v>145</v>
      </c>
    </row>
    <row r="21" spans="1:4" x14ac:dyDescent="0.2">
      <c r="A21" s="9">
        <v>5</v>
      </c>
      <c r="B21" s="10" t="s">
        <v>20</v>
      </c>
      <c r="C21" s="11"/>
      <c r="D21" s="12">
        <v>44562</v>
      </c>
    </row>
    <row r="22" spans="1:4" x14ac:dyDescent="0.2">
      <c r="A22" s="18"/>
      <c r="B22" s="25"/>
      <c r="C22" s="11"/>
      <c r="D22" s="26"/>
    </row>
    <row r="23" spans="1:4" ht="14.3" x14ac:dyDescent="0.25">
      <c r="A23" s="159" t="s">
        <v>21</v>
      </c>
      <c r="B23" s="159"/>
      <c r="C23" s="159"/>
      <c r="D23" s="159"/>
    </row>
    <row r="24" spans="1:4" ht="14.3" x14ac:dyDescent="0.25">
      <c r="A24" s="14">
        <v>1</v>
      </c>
      <c r="B24" s="27" t="s">
        <v>22</v>
      </c>
      <c r="C24" s="28" t="s">
        <v>23</v>
      </c>
      <c r="D24" s="13" t="s">
        <v>24</v>
      </c>
    </row>
    <row r="25" spans="1:4" ht="14.3" x14ac:dyDescent="0.25">
      <c r="A25" s="14" t="s">
        <v>2</v>
      </c>
      <c r="B25" s="29" t="s">
        <v>25</v>
      </c>
      <c r="C25" s="30"/>
      <c r="D25" s="31">
        <f>D19</f>
        <v>1464.27</v>
      </c>
    </row>
    <row r="26" spans="1:4" ht="14.3" x14ac:dyDescent="0.25">
      <c r="A26" s="14" t="s">
        <v>4</v>
      </c>
      <c r="B26" s="29" t="s">
        <v>26</v>
      </c>
      <c r="C26" s="30">
        <v>0</v>
      </c>
      <c r="D26" s="31">
        <f>C26*D25</f>
        <v>0</v>
      </c>
    </row>
    <row r="27" spans="1:4" ht="14.3" x14ac:dyDescent="0.25">
      <c r="A27" s="14" t="s">
        <v>6</v>
      </c>
      <c r="B27" s="29" t="s">
        <v>27</v>
      </c>
      <c r="C27" s="30"/>
      <c r="D27" s="31"/>
    </row>
    <row r="28" spans="1:4" ht="14.3" x14ac:dyDescent="0.25">
      <c r="A28" s="14" t="s">
        <v>8</v>
      </c>
      <c r="B28" s="29" t="s">
        <v>28</v>
      </c>
      <c r="C28" s="30"/>
      <c r="D28" s="31"/>
    </row>
    <row r="29" spans="1:4" ht="14.3" x14ac:dyDescent="0.25">
      <c r="A29" s="14" t="s">
        <v>29</v>
      </c>
      <c r="B29" s="29" t="s">
        <v>30</v>
      </c>
      <c r="C29" s="30"/>
      <c r="D29" s="31"/>
    </row>
    <row r="30" spans="1:4" ht="14.3" x14ac:dyDescent="0.25">
      <c r="A30" s="14" t="s">
        <v>31</v>
      </c>
      <c r="B30" s="29" t="s">
        <v>32</v>
      </c>
      <c r="C30" s="30"/>
      <c r="D30" s="31"/>
    </row>
    <row r="31" spans="1:4" ht="14.3" x14ac:dyDescent="0.25">
      <c r="A31" s="14" t="s">
        <v>33</v>
      </c>
      <c r="B31" s="29" t="s">
        <v>34</v>
      </c>
      <c r="C31" s="30"/>
      <c r="D31" s="31"/>
    </row>
    <row r="32" spans="1:4" ht="14.3" x14ac:dyDescent="0.25">
      <c r="A32" s="160" t="s">
        <v>35</v>
      </c>
      <c r="B32" s="160"/>
      <c r="C32" s="32"/>
      <c r="D32" s="33">
        <f>SUM(D25:D31)</f>
        <v>1464.27</v>
      </c>
    </row>
    <row r="33" spans="1:7" ht="14.3" x14ac:dyDescent="0.25">
      <c r="A33" s="34"/>
      <c r="B33" s="35"/>
      <c r="C33" s="36"/>
      <c r="D33" s="37"/>
    </row>
    <row r="34" spans="1:7" ht="14.3" x14ac:dyDescent="0.25">
      <c r="A34" s="159" t="s">
        <v>36</v>
      </c>
      <c r="B34" s="159"/>
      <c r="C34" s="159"/>
      <c r="D34" s="159"/>
      <c r="F34" s="4"/>
    </row>
    <row r="35" spans="1:7" ht="14.3" x14ac:dyDescent="0.25">
      <c r="A35" s="161" t="s">
        <v>37</v>
      </c>
      <c r="B35" s="161"/>
      <c r="C35" s="28" t="s">
        <v>23</v>
      </c>
      <c r="D35" s="13" t="s">
        <v>24</v>
      </c>
    </row>
    <row r="36" spans="1:7" ht="14.3" x14ac:dyDescent="0.25">
      <c r="A36" s="38" t="s">
        <v>2</v>
      </c>
      <c r="B36" s="29" t="s">
        <v>38</v>
      </c>
      <c r="C36" s="30">
        <f>1/12</f>
        <v>8.3333333333333329E-2</v>
      </c>
      <c r="D36" s="31">
        <f>C36*$D$32</f>
        <v>122.02249999999999</v>
      </c>
      <c r="E36" s="4"/>
      <c r="F36" s="4"/>
    </row>
    <row r="37" spans="1:7" ht="14.3" x14ac:dyDescent="0.25">
      <c r="A37" s="38" t="s">
        <v>4</v>
      </c>
      <c r="B37" s="29" t="s">
        <v>149</v>
      </c>
      <c r="C37" s="30">
        <v>0.121</v>
      </c>
      <c r="D37" s="31">
        <f>C37*$D$32</f>
        <v>177.17667</v>
      </c>
      <c r="F37" s="4"/>
    </row>
    <row r="38" spans="1:7" s="1" customFormat="1" ht="14.3" x14ac:dyDescent="0.25">
      <c r="A38" s="160" t="s">
        <v>39</v>
      </c>
      <c r="B38" s="160"/>
      <c r="C38" s="32">
        <f>SUM(C36:C37)</f>
        <v>0.20433333333333331</v>
      </c>
      <c r="D38" s="33">
        <f>SUM(D36:D37)</f>
        <v>299.19916999999998</v>
      </c>
    </row>
    <row r="39" spans="1:7" s="1" customFormat="1" ht="14.3" x14ac:dyDescent="0.25">
      <c r="A39" s="43"/>
      <c r="B39" s="44"/>
      <c r="C39" s="45"/>
      <c r="D39" s="46"/>
    </row>
    <row r="40" spans="1:7" s="1" customFormat="1" ht="14.3" x14ac:dyDescent="0.25">
      <c r="A40" s="161" t="s">
        <v>40</v>
      </c>
      <c r="B40" s="161"/>
      <c r="C40" s="28" t="s">
        <v>23</v>
      </c>
      <c r="D40" s="13" t="s">
        <v>24</v>
      </c>
      <c r="F40" s="47"/>
      <c r="G40" s="48"/>
    </row>
    <row r="41" spans="1:7" s="1" customFormat="1" ht="14.3" x14ac:dyDescent="0.25">
      <c r="A41" s="38" t="s">
        <v>2</v>
      </c>
      <c r="B41" s="29" t="s">
        <v>41</v>
      </c>
      <c r="C41" s="49">
        <v>0.2</v>
      </c>
      <c r="D41" s="31">
        <f t="shared" ref="D41:D48" si="0">C41*$D$32</f>
        <v>292.85399999999998</v>
      </c>
      <c r="F41" s="50"/>
      <c r="G41" s="48"/>
    </row>
    <row r="42" spans="1:7" s="1" customFormat="1" ht="14.3" x14ac:dyDescent="0.25">
      <c r="A42" s="38" t="s">
        <v>4</v>
      </c>
      <c r="B42" s="29" t="s">
        <v>42</v>
      </c>
      <c r="C42" s="49">
        <v>2.5000000000000001E-2</v>
      </c>
      <c r="D42" s="31">
        <f t="shared" si="0"/>
        <v>36.606749999999998</v>
      </c>
      <c r="F42" s="47"/>
    </row>
    <row r="43" spans="1:7" s="1" customFormat="1" ht="14.3" x14ac:dyDescent="0.25">
      <c r="A43" s="38" t="s">
        <v>6</v>
      </c>
      <c r="B43" s="29" t="s">
        <v>43</v>
      </c>
      <c r="C43" s="49">
        <v>0.02</v>
      </c>
      <c r="D43" s="31">
        <f t="shared" si="0"/>
        <v>29.285399999999999</v>
      </c>
      <c r="E43" s="4"/>
      <c r="F43" s="51"/>
    </row>
    <row r="44" spans="1:7" s="1" customFormat="1" ht="14.3" x14ac:dyDescent="0.25">
      <c r="A44" s="38" t="s">
        <v>8</v>
      </c>
      <c r="B44" s="29" t="s">
        <v>44</v>
      </c>
      <c r="C44" s="49">
        <v>1.4999999999999999E-2</v>
      </c>
      <c r="D44" s="31">
        <f t="shared" si="0"/>
        <v>21.96405</v>
      </c>
    </row>
    <row r="45" spans="1:7" s="1" customFormat="1" ht="14.3" x14ac:dyDescent="0.25">
      <c r="A45" s="38" t="s">
        <v>29</v>
      </c>
      <c r="B45" s="29" t="s">
        <v>45</v>
      </c>
      <c r="C45" s="49">
        <v>0.01</v>
      </c>
      <c r="D45" s="31">
        <f t="shared" si="0"/>
        <v>14.6427</v>
      </c>
    </row>
    <row r="46" spans="1:7" s="1" customFormat="1" ht="14.3" x14ac:dyDescent="0.25">
      <c r="A46" s="38" t="s">
        <v>31</v>
      </c>
      <c r="B46" s="29" t="s">
        <v>46</v>
      </c>
      <c r="C46" s="49">
        <v>6.0000000000000001E-3</v>
      </c>
      <c r="D46" s="31">
        <f t="shared" si="0"/>
        <v>8.7856199999999998</v>
      </c>
    </row>
    <row r="47" spans="1:7" s="1" customFormat="1" ht="14.3" x14ac:dyDescent="0.25">
      <c r="A47" s="38" t="s">
        <v>33</v>
      </c>
      <c r="B47" s="29" t="s">
        <v>47</v>
      </c>
      <c r="C47" s="49">
        <v>2E-3</v>
      </c>
      <c r="D47" s="31">
        <f t="shared" si="0"/>
        <v>2.9285399999999999</v>
      </c>
    </row>
    <row r="48" spans="1:7" s="1" customFormat="1" ht="14.3" x14ac:dyDescent="0.25">
      <c r="A48" s="38" t="s">
        <v>48</v>
      </c>
      <c r="B48" s="29" t="s">
        <v>49</v>
      </c>
      <c r="C48" s="49">
        <v>0.08</v>
      </c>
      <c r="D48" s="31">
        <f t="shared" si="0"/>
        <v>117.1416</v>
      </c>
    </row>
    <row r="49" spans="1:6" s="1" customFormat="1" ht="14.3" x14ac:dyDescent="0.25">
      <c r="A49" s="162" t="s">
        <v>50</v>
      </c>
      <c r="B49" s="162"/>
      <c r="C49" s="52">
        <f>SUM(C41:C48)</f>
        <v>0.35800000000000004</v>
      </c>
      <c r="D49" s="33">
        <f>SUM(D41:D48)</f>
        <v>524.2086599999999</v>
      </c>
      <c r="E49" s="4"/>
      <c r="F49" s="53"/>
    </row>
    <row r="50" spans="1:6" s="1" customFormat="1" ht="14.3" x14ac:dyDescent="0.25">
      <c r="A50" s="54"/>
      <c r="B50" s="44"/>
      <c r="C50" s="45"/>
      <c r="D50" s="46"/>
    </row>
    <row r="51" spans="1:6" s="1" customFormat="1" ht="14.3" x14ac:dyDescent="0.25">
      <c r="A51" s="161" t="s">
        <v>51</v>
      </c>
      <c r="B51" s="161"/>
      <c r="C51" s="40"/>
      <c r="D51" s="13" t="s">
        <v>24</v>
      </c>
    </row>
    <row r="52" spans="1:6" s="1" customFormat="1" ht="14.3" x14ac:dyDescent="0.25">
      <c r="A52" s="38" t="s">
        <v>2</v>
      </c>
      <c r="B52" s="29" t="str">
        <f>'Aux. Ser. Ger.'!B52</f>
        <v>Transporte (Valor da passagem:R$ 4,50)</v>
      </c>
      <c r="C52" s="30"/>
      <c r="D52" s="31">
        <f>(4.5*2*22)-(0.06*D19)</f>
        <v>110.1438</v>
      </c>
    </row>
    <row r="53" spans="1:6" s="1" customFormat="1" ht="14.3" x14ac:dyDescent="0.25">
      <c r="A53" s="38" t="s">
        <v>4</v>
      </c>
      <c r="B53" s="29" t="str">
        <f>'Aux. Ser. Ger.'!B53</f>
        <v>Auxílio alimentação</v>
      </c>
      <c r="C53" s="30"/>
      <c r="D53" s="31">
        <v>462</v>
      </c>
    </row>
    <row r="54" spans="1:6" s="1" customFormat="1" ht="14.3" x14ac:dyDescent="0.2">
      <c r="A54" s="41" t="s">
        <v>6</v>
      </c>
      <c r="B54" s="29" t="str">
        <f>'Aux. Ser. Ger.'!B54</f>
        <v>Assistencia médica</v>
      </c>
      <c r="C54" s="30"/>
      <c r="D54" s="42">
        <v>55.64</v>
      </c>
    </row>
    <row r="55" spans="1:6" s="1" customFormat="1" ht="14.3" x14ac:dyDescent="0.25">
      <c r="A55" s="38" t="s">
        <v>8</v>
      </c>
      <c r="B55" s="29" t="str">
        <f>'Aux. Ser. Ger.'!B55</f>
        <v>Seguro de vida, invalidez e funeral</v>
      </c>
      <c r="C55" s="30"/>
      <c r="D55" s="31">
        <v>20</v>
      </c>
    </row>
    <row r="56" spans="1:6" s="1" customFormat="1" ht="14.3" x14ac:dyDescent="0.25">
      <c r="A56" s="38" t="s">
        <v>29</v>
      </c>
      <c r="B56" s="29" t="str">
        <f>'Aux. Ser. Ger.'!B56</f>
        <v>Cesta básica</v>
      </c>
      <c r="C56" s="30"/>
      <c r="D56" s="31">
        <v>111</v>
      </c>
    </row>
    <row r="57" spans="1:6" s="1" customFormat="1" ht="14.3" x14ac:dyDescent="0.25">
      <c r="A57" s="160" t="s">
        <v>53</v>
      </c>
      <c r="B57" s="160"/>
      <c r="C57" s="32"/>
      <c r="D57" s="33">
        <f>SUM(D52:D56)</f>
        <v>758.78380000000004</v>
      </c>
    </row>
    <row r="58" spans="1:6" s="1" customFormat="1" ht="14.3" x14ac:dyDescent="0.25">
      <c r="A58" s="54"/>
      <c r="B58" s="44"/>
      <c r="C58" s="45"/>
      <c r="D58" s="46"/>
    </row>
    <row r="59" spans="1:6" s="1" customFormat="1" ht="14.3" x14ac:dyDescent="0.25">
      <c r="A59" s="163" t="s">
        <v>54</v>
      </c>
      <c r="B59" s="163"/>
      <c r="C59" s="163"/>
      <c r="D59" s="163"/>
    </row>
    <row r="60" spans="1:6" s="1" customFormat="1" ht="14.3" x14ac:dyDescent="0.25">
      <c r="A60" s="161" t="s">
        <v>55</v>
      </c>
      <c r="B60" s="161"/>
      <c r="C60" s="28"/>
      <c r="D60" s="13" t="s">
        <v>24</v>
      </c>
    </row>
    <row r="61" spans="1:6" s="1" customFormat="1" ht="14.3" x14ac:dyDescent="0.25">
      <c r="A61" s="38" t="s">
        <v>56</v>
      </c>
      <c r="B61" s="29" t="s">
        <v>57</v>
      </c>
      <c r="C61" s="30"/>
      <c r="D61" s="31">
        <f>D38</f>
        <v>299.19916999999998</v>
      </c>
    </row>
    <row r="62" spans="1:6" s="1" customFormat="1" ht="14.3" x14ac:dyDescent="0.25">
      <c r="A62" s="38" t="s">
        <v>58</v>
      </c>
      <c r="B62" s="29" t="s">
        <v>59</v>
      </c>
      <c r="C62" s="30"/>
      <c r="D62" s="31">
        <f>D49</f>
        <v>524.2086599999999</v>
      </c>
    </row>
    <row r="63" spans="1:6" s="1" customFormat="1" ht="14.3" x14ac:dyDescent="0.25">
      <c r="A63" s="38" t="s">
        <v>60</v>
      </c>
      <c r="B63" s="29" t="s">
        <v>61</v>
      </c>
      <c r="C63" s="30"/>
      <c r="D63" s="31">
        <f>D57</f>
        <v>758.78380000000004</v>
      </c>
    </row>
    <row r="64" spans="1:6" s="1" customFormat="1" ht="14.3" x14ac:dyDescent="0.25">
      <c r="A64" s="160" t="s">
        <v>62</v>
      </c>
      <c r="B64" s="160"/>
      <c r="C64" s="32"/>
      <c r="D64" s="33">
        <f>SUM(D61:D63)</f>
        <v>1582.1916299999998</v>
      </c>
    </row>
    <row r="65" spans="1:4" s="1" customFormat="1" ht="14.3" x14ac:dyDescent="0.25">
      <c r="A65" s="55"/>
      <c r="B65" s="44"/>
      <c r="C65" s="45"/>
      <c r="D65" s="46"/>
    </row>
    <row r="66" spans="1:4" s="1" customFormat="1" ht="14.3" x14ac:dyDescent="0.25">
      <c r="A66" s="159" t="s">
        <v>63</v>
      </c>
      <c r="B66" s="159"/>
      <c r="C66" s="159"/>
      <c r="D66" s="159"/>
    </row>
    <row r="67" spans="1:4" s="1" customFormat="1" ht="14.3" x14ac:dyDescent="0.25">
      <c r="A67" s="161" t="s">
        <v>64</v>
      </c>
      <c r="B67" s="161"/>
      <c r="C67" s="28" t="s">
        <v>23</v>
      </c>
      <c r="D67" s="13" t="s">
        <v>24</v>
      </c>
    </row>
    <row r="68" spans="1:4" s="1" customFormat="1" ht="14.3" x14ac:dyDescent="0.25">
      <c r="A68" s="38" t="s">
        <v>2</v>
      </c>
      <c r="B68" s="29" t="s">
        <v>65</v>
      </c>
      <c r="C68" s="56">
        <v>4.1999999999999997E-3</v>
      </c>
      <c r="D68" s="31">
        <f>C68*$D$32</f>
        <v>6.1499339999999991</v>
      </c>
    </row>
    <row r="69" spans="1:4" s="1" customFormat="1" ht="14.3" x14ac:dyDescent="0.25">
      <c r="A69" s="38" t="s">
        <v>4</v>
      </c>
      <c r="B69" s="29" t="s">
        <v>66</v>
      </c>
      <c r="C69" s="56">
        <f>C68*C48</f>
        <v>3.3599999999999998E-4</v>
      </c>
      <c r="D69" s="31">
        <f>C69*$D$32</f>
        <v>0.49199471999999994</v>
      </c>
    </row>
    <row r="70" spans="1:4" s="1" customFormat="1" ht="29.25" customHeight="1" x14ac:dyDescent="0.25">
      <c r="A70" s="38" t="s">
        <v>6</v>
      </c>
      <c r="B70" s="29" t="s">
        <v>67</v>
      </c>
      <c r="C70" s="56">
        <v>2.0999999999999999E-3</v>
      </c>
      <c r="D70" s="31">
        <f>C70*$D$32</f>
        <v>3.0749669999999996</v>
      </c>
    </row>
    <row r="71" spans="1:4" s="1" customFormat="1" ht="14.3" x14ac:dyDescent="0.25">
      <c r="A71" s="162" t="s">
        <v>68</v>
      </c>
      <c r="B71" s="162"/>
      <c r="C71" s="57">
        <f>SUM(C68:C70)</f>
        <v>6.6359999999999995E-3</v>
      </c>
      <c r="D71" s="33">
        <f>SUM(D68:D70)</f>
        <v>9.7168957199999983</v>
      </c>
    </row>
    <row r="72" spans="1:4" s="1" customFormat="1" ht="14.3" x14ac:dyDescent="0.25">
      <c r="A72" s="58"/>
      <c r="B72" s="25"/>
      <c r="C72" s="59"/>
      <c r="D72" s="26"/>
    </row>
    <row r="73" spans="1:4" s="1" customFormat="1" ht="14.3" x14ac:dyDescent="0.25">
      <c r="A73" s="161" t="s">
        <v>69</v>
      </c>
      <c r="B73" s="161"/>
      <c r="C73" s="28" t="s">
        <v>23</v>
      </c>
      <c r="D73" s="13" t="s">
        <v>24</v>
      </c>
    </row>
    <row r="74" spans="1:4" s="1" customFormat="1" ht="14.3" x14ac:dyDescent="0.25">
      <c r="A74" s="38" t="s">
        <v>2</v>
      </c>
      <c r="B74" s="29" t="s">
        <v>70</v>
      </c>
      <c r="C74" s="56">
        <v>1.9400000000000001E-2</v>
      </c>
      <c r="D74" s="31">
        <f>C74*$D$32</f>
        <v>28.406838</v>
      </c>
    </row>
    <row r="75" spans="1:4" s="1" customFormat="1" ht="27.85" x14ac:dyDescent="0.25">
      <c r="A75" s="38" t="s">
        <v>4</v>
      </c>
      <c r="B75" s="29" t="s">
        <v>71</v>
      </c>
      <c r="C75" s="56">
        <f>C74*C49</f>
        <v>6.9452000000000012E-3</v>
      </c>
      <c r="D75" s="31">
        <f>C75*$D$32</f>
        <v>10.169648004000001</v>
      </c>
    </row>
    <row r="76" spans="1:4" s="1" customFormat="1" ht="27.85" x14ac:dyDescent="0.25">
      <c r="A76" s="38" t="s">
        <v>6</v>
      </c>
      <c r="B76" s="29" t="s">
        <v>72</v>
      </c>
      <c r="C76" s="56">
        <v>3.8800000000000001E-2</v>
      </c>
      <c r="D76" s="31">
        <f>C76*$D$32</f>
        <v>56.813676000000001</v>
      </c>
    </row>
    <row r="77" spans="1:4" s="1" customFormat="1" ht="14.3" x14ac:dyDescent="0.25">
      <c r="A77" s="160" t="s">
        <v>73</v>
      </c>
      <c r="B77" s="160"/>
      <c r="C77" s="57">
        <f>SUM(C74:C76)</f>
        <v>6.51452E-2</v>
      </c>
      <c r="D77" s="33">
        <f>SUM(D74:D76)</f>
        <v>95.390162004000004</v>
      </c>
    </row>
    <row r="78" spans="1:4" s="1" customFormat="1" ht="14.3" x14ac:dyDescent="0.25">
      <c r="A78" s="39"/>
      <c r="B78" s="60"/>
      <c r="C78" s="61"/>
      <c r="D78" s="62"/>
    </row>
    <row r="79" spans="1:4" s="1" customFormat="1" ht="14.3" x14ac:dyDescent="0.25">
      <c r="A79" s="159" t="s">
        <v>74</v>
      </c>
      <c r="B79" s="159"/>
      <c r="C79" s="159"/>
      <c r="D79" s="159"/>
    </row>
    <row r="80" spans="1:4" s="1" customFormat="1" ht="14.3" x14ac:dyDescent="0.25">
      <c r="A80" s="161" t="s">
        <v>75</v>
      </c>
      <c r="B80" s="161"/>
      <c r="C80" s="40"/>
      <c r="D80" s="13" t="s">
        <v>24</v>
      </c>
    </row>
    <row r="81" spans="1:4" s="1" customFormat="1" ht="14.3" x14ac:dyDescent="0.25">
      <c r="A81" s="38" t="s">
        <v>76</v>
      </c>
      <c r="B81" s="29" t="s">
        <v>77</v>
      </c>
      <c r="C81" s="30">
        <f>C71</f>
        <v>6.6359999999999995E-3</v>
      </c>
      <c r="D81" s="31">
        <f>D71</f>
        <v>9.7168957199999983</v>
      </c>
    </row>
    <row r="82" spans="1:4" s="1" customFormat="1" ht="14.3" x14ac:dyDescent="0.25">
      <c r="A82" s="38" t="s">
        <v>78</v>
      </c>
      <c r="B82" s="29" t="s">
        <v>79</v>
      </c>
      <c r="C82" s="30">
        <f>C77</f>
        <v>6.51452E-2</v>
      </c>
      <c r="D82" s="31">
        <f>D77</f>
        <v>95.390162004000004</v>
      </c>
    </row>
    <row r="83" spans="1:4" s="1" customFormat="1" ht="14.3" x14ac:dyDescent="0.25">
      <c r="A83" s="161" t="s">
        <v>80</v>
      </c>
      <c r="B83" s="161"/>
      <c r="C83" s="40"/>
      <c r="D83" s="63">
        <f>SUM(D81:D82)</f>
        <v>105.107057724</v>
      </c>
    </row>
    <row r="84" spans="1:4" s="1" customFormat="1" ht="14.3" x14ac:dyDescent="0.25">
      <c r="A84" s="39"/>
      <c r="B84" s="60"/>
      <c r="C84" s="61"/>
      <c r="D84" s="62"/>
    </row>
    <row r="85" spans="1:4" s="1" customFormat="1" ht="14.3" x14ac:dyDescent="0.25">
      <c r="A85" s="159" t="s">
        <v>81</v>
      </c>
      <c r="B85" s="159"/>
      <c r="C85" s="159"/>
      <c r="D85" s="159"/>
    </row>
    <row r="86" spans="1:4" s="1" customFormat="1" ht="14.3" x14ac:dyDescent="0.25">
      <c r="A86" s="161" t="s">
        <v>82</v>
      </c>
      <c r="B86" s="161"/>
      <c r="C86" s="28" t="s">
        <v>23</v>
      </c>
      <c r="D86" s="13" t="s">
        <v>24</v>
      </c>
    </row>
    <row r="87" spans="1:4" s="1" customFormat="1" ht="14.3" x14ac:dyDescent="0.25">
      <c r="A87" s="14" t="s">
        <v>2</v>
      </c>
      <c r="B87" s="10" t="s">
        <v>83</v>
      </c>
      <c r="C87" s="56">
        <v>9.2999999999999992E-3</v>
      </c>
      <c r="D87" s="31">
        <f>C87*($D$32+$D$57)</f>
        <v>20.674400339999998</v>
      </c>
    </row>
    <row r="88" spans="1:4" s="1" customFormat="1" ht="14.3" x14ac:dyDescent="0.25">
      <c r="A88" s="14" t="s">
        <v>4</v>
      </c>
      <c r="B88" s="10" t="s">
        <v>84</v>
      </c>
      <c r="C88" s="56">
        <v>5.5999999999999999E-3</v>
      </c>
      <c r="D88" s="31">
        <f t="shared" ref="D88:D91" si="1">C88*($D$32+$D$57)</f>
        <v>12.449101280000001</v>
      </c>
    </row>
    <row r="89" spans="1:4" s="1" customFormat="1" ht="14.3" x14ac:dyDescent="0.25">
      <c r="A89" s="14" t="s">
        <v>6</v>
      </c>
      <c r="B89" s="10" t="s">
        <v>85</v>
      </c>
      <c r="C89" s="56">
        <v>2.9999999999999997E-4</v>
      </c>
      <c r="D89" s="31">
        <f t="shared" si="1"/>
        <v>0.66691613999999999</v>
      </c>
    </row>
    <row r="90" spans="1:4" s="1" customFormat="1" ht="14.3" x14ac:dyDescent="0.25">
      <c r="A90" s="14" t="s">
        <v>8</v>
      </c>
      <c r="B90" s="10" t="s">
        <v>86</v>
      </c>
      <c r="C90" s="56">
        <v>8.0000000000000004E-4</v>
      </c>
      <c r="D90" s="31">
        <f t="shared" si="1"/>
        <v>1.7784430400000002</v>
      </c>
    </row>
    <row r="91" spans="1:4" s="1" customFormat="1" ht="14.3" x14ac:dyDescent="0.25">
      <c r="A91" s="38" t="s">
        <v>29</v>
      </c>
      <c r="B91" s="10" t="s">
        <v>87</v>
      </c>
      <c r="C91" s="56">
        <v>4.0000000000000002E-4</v>
      </c>
      <c r="D91" s="31">
        <f t="shared" si="1"/>
        <v>0.8892215200000001</v>
      </c>
    </row>
    <row r="92" spans="1:4" s="1" customFormat="1" ht="14.3" x14ac:dyDescent="0.25">
      <c r="A92" s="160" t="s">
        <v>88</v>
      </c>
      <c r="B92" s="160"/>
      <c r="C92" s="64">
        <f>SUM(C87:C91)</f>
        <v>1.6400000000000001E-2</v>
      </c>
      <c r="D92" s="65">
        <f>SUM(D87:D91)</f>
        <v>36.458082319999995</v>
      </c>
    </row>
    <row r="93" spans="1:4" s="1" customFormat="1" ht="14.3" x14ac:dyDescent="0.25">
      <c r="A93" s="66"/>
      <c r="B93" s="67"/>
      <c r="C93" s="68"/>
      <c r="D93" s="69"/>
    </row>
    <row r="94" spans="1:4" s="1" customFormat="1" ht="14.3" x14ac:dyDescent="0.25">
      <c r="A94" s="70"/>
      <c r="B94" s="71"/>
      <c r="C94" s="72"/>
      <c r="D94" s="73"/>
    </row>
    <row r="95" spans="1:4" s="1" customFormat="1" ht="14.3" x14ac:dyDescent="0.25">
      <c r="A95" s="38" t="s">
        <v>89</v>
      </c>
      <c r="B95" s="74"/>
      <c r="C95" s="28" t="s">
        <v>23</v>
      </c>
      <c r="D95" s="13" t="s">
        <v>24</v>
      </c>
    </row>
    <row r="96" spans="1:4" s="1" customFormat="1" ht="14.3" x14ac:dyDescent="0.25">
      <c r="A96" s="38" t="s">
        <v>2</v>
      </c>
      <c r="B96" s="10" t="s">
        <v>90</v>
      </c>
      <c r="C96" s="56">
        <v>0</v>
      </c>
      <c r="D96" s="75">
        <v>0</v>
      </c>
    </row>
    <row r="97" spans="1:4" s="1" customFormat="1" ht="27.85" x14ac:dyDescent="0.25">
      <c r="A97" s="38" t="s">
        <v>4</v>
      </c>
      <c r="B97" s="10" t="s">
        <v>91</v>
      </c>
      <c r="C97" s="56">
        <v>0</v>
      </c>
      <c r="D97" s="31">
        <v>0</v>
      </c>
    </row>
    <row r="98" spans="1:4" s="1" customFormat="1" ht="14.3" x14ac:dyDescent="0.25">
      <c r="A98" s="160" t="s">
        <v>92</v>
      </c>
      <c r="B98" s="160"/>
      <c r="C98" s="64">
        <f>SUM(C96)</f>
        <v>0</v>
      </c>
      <c r="D98" s="76">
        <f>SUM(D96)</f>
        <v>0</v>
      </c>
    </row>
    <row r="99" spans="1:4" s="1" customFormat="1" ht="14.3" x14ac:dyDescent="0.25">
      <c r="A99" s="55"/>
      <c r="B99" s="44"/>
      <c r="C99" s="45"/>
      <c r="D99" s="46"/>
    </row>
    <row r="100" spans="1:4" s="1" customFormat="1" ht="14.3" x14ac:dyDescent="0.25">
      <c r="A100" s="159" t="s">
        <v>93</v>
      </c>
      <c r="B100" s="159"/>
      <c r="C100" s="159"/>
      <c r="D100" s="159"/>
    </row>
    <row r="101" spans="1:4" s="1" customFormat="1" ht="14.3" x14ac:dyDescent="0.25">
      <c r="A101" s="161" t="s">
        <v>94</v>
      </c>
      <c r="B101" s="161"/>
      <c r="C101" s="40"/>
      <c r="D101" s="13" t="s">
        <v>24</v>
      </c>
    </row>
    <row r="102" spans="1:4" s="1" customFormat="1" ht="14.3" x14ac:dyDescent="0.25">
      <c r="A102" s="14" t="s">
        <v>95</v>
      </c>
      <c r="B102" s="29" t="s">
        <v>84</v>
      </c>
      <c r="C102" s="30"/>
      <c r="D102" s="31">
        <f>D92</f>
        <v>36.458082319999995</v>
      </c>
    </row>
    <row r="103" spans="1:4" s="1" customFormat="1" ht="14.3" x14ac:dyDescent="0.25">
      <c r="A103" s="14" t="s">
        <v>96</v>
      </c>
      <c r="B103" s="29" t="s">
        <v>97</v>
      </c>
      <c r="C103" s="30"/>
      <c r="D103" s="31">
        <f>D98</f>
        <v>0</v>
      </c>
    </row>
    <row r="104" spans="1:4" s="1" customFormat="1" ht="14.3" x14ac:dyDescent="0.25">
      <c r="A104" s="161" t="s">
        <v>98</v>
      </c>
      <c r="B104" s="161"/>
      <c r="C104" s="40"/>
      <c r="D104" s="63">
        <f>SUM(D102:D103)</f>
        <v>36.458082319999995</v>
      </c>
    </row>
    <row r="105" spans="1:4" s="1" customFormat="1" ht="14.3" x14ac:dyDescent="0.25">
      <c r="A105" s="55"/>
      <c r="B105" s="44"/>
      <c r="C105" s="45"/>
      <c r="D105" s="46"/>
    </row>
    <row r="106" spans="1:4" s="1" customFormat="1" ht="14.3" x14ac:dyDescent="0.25">
      <c r="A106" s="159" t="s">
        <v>99</v>
      </c>
      <c r="B106" s="159"/>
      <c r="C106" s="159"/>
      <c r="D106" s="159"/>
    </row>
    <row r="107" spans="1:4" s="1" customFormat="1" ht="14.95" customHeight="1" x14ac:dyDescent="0.25">
      <c r="A107" s="164" t="s">
        <v>100</v>
      </c>
      <c r="B107" s="164"/>
      <c r="C107" s="28"/>
      <c r="D107" s="13" t="s">
        <v>24</v>
      </c>
    </row>
    <row r="108" spans="1:4" s="1" customFormat="1" ht="14.3" x14ac:dyDescent="0.25">
      <c r="A108" s="14" t="s">
        <v>2</v>
      </c>
      <c r="B108" s="29" t="s">
        <v>101</v>
      </c>
      <c r="C108" s="30"/>
      <c r="D108" s="31">
        <f>Uniformes!F9</f>
        <v>53.75</v>
      </c>
    </row>
    <row r="109" spans="1:4" s="1" customFormat="1" ht="14.3" x14ac:dyDescent="0.25">
      <c r="A109" s="14" t="s">
        <v>4</v>
      </c>
      <c r="B109" s="29" t="s">
        <v>102</v>
      </c>
      <c r="C109" s="30"/>
      <c r="D109" s="31">
        <v>0</v>
      </c>
    </row>
    <row r="110" spans="1:4" s="1" customFormat="1" ht="14.3" x14ac:dyDescent="0.25">
      <c r="A110" s="77" t="s">
        <v>6</v>
      </c>
      <c r="B110" s="29" t="s">
        <v>103</v>
      </c>
      <c r="C110" s="30"/>
      <c r="D110" s="31">
        <v>0</v>
      </c>
    </row>
    <row r="111" spans="1:4" s="1" customFormat="1" ht="14.3" x14ac:dyDescent="0.25">
      <c r="A111" s="77" t="s">
        <v>8</v>
      </c>
      <c r="B111" s="29" t="s">
        <v>34</v>
      </c>
      <c r="C111" s="30"/>
      <c r="D111" s="31">
        <v>0</v>
      </c>
    </row>
    <row r="112" spans="1:4" s="1" customFormat="1" ht="14.95" customHeight="1" x14ac:dyDescent="0.25">
      <c r="A112" s="165" t="s">
        <v>104</v>
      </c>
      <c r="B112" s="165"/>
      <c r="C112" s="64"/>
      <c r="D112" s="65">
        <f>SUM(D108:D111)</f>
        <v>53.75</v>
      </c>
    </row>
    <row r="113" spans="1:6" s="1" customFormat="1" ht="14.3" x14ac:dyDescent="0.25">
      <c r="A113" s="55"/>
      <c r="B113" s="44"/>
      <c r="C113" s="45"/>
      <c r="D113" s="46"/>
    </row>
    <row r="114" spans="1:6" s="1" customFormat="1" ht="14.3" x14ac:dyDescent="0.25">
      <c r="A114" s="78"/>
      <c r="B114" s="79" t="s">
        <v>105</v>
      </c>
      <c r="C114" s="80"/>
      <c r="D114" s="81">
        <f>D112+D104+D83+D64+D32</f>
        <v>3241.7767700439999</v>
      </c>
    </row>
    <row r="115" spans="1:6" s="1" customFormat="1" ht="14.3" x14ac:dyDescent="0.25">
      <c r="A115" s="43"/>
      <c r="B115" s="44"/>
      <c r="C115" s="45"/>
      <c r="D115" s="46"/>
    </row>
    <row r="116" spans="1:6" s="1" customFormat="1" ht="14.3" x14ac:dyDescent="0.25">
      <c r="A116" s="159" t="s">
        <v>106</v>
      </c>
      <c r="B116" s="159"/>
      <c r="C116" s="159"/>
      <c r="D116" s="159"/>
    </row>
    <row r="117" spans="1:6" s="1" customFormat="1" ht="14.3" x14ac:dyDescent="0.25">
      <c r="A117" s="14">
        <v>6</v>
      </c>
      <c r="B117" s="27" t="s">
        <v>107</v>
      </c>
      <c r="C117" s="28" t="s">
        <v>23</v>
      </c>
      <c r="D117" s="13" t="s">
        <v>24</v>
      </c>
    </row>
    <row r="118" spans="1:6" s="1" customFormat="1" ht="14.3" x14ac:dyDescent="0.25">
      <c r="A118" s="14" t="s">
        <v>2</v>
      </c>
      <c r="B118" s="10" t="s">
        <v>108</v>
      </c>
      <c r="C118" s="30">
        <f>Resumo!H2</f>
        <v>3.6050000000000001E-3</v>
      </c>
      <c r="D118" s="31">
        <f>C118*D114</f>
        <v>11.686605256008621</v>
      </c>
    </row>
    <row r="119" spans="1:6" s="1" customFormat="1" ht="14.3" x14ac:dyDescent="0.25">
      <c r="A119" s="14" t="s">
        <v>4</v>
      </c>
      <c r="B119" s="10" t="s">
        <v>109</v>
      </c>
      <c r="C119" s="30">
        <f>Resumo!H3</f>
        <v>4.0000000000000001E-3</v>
      </c>
      <c r="D119" s="31">
        <f>(D118+D114)*C119</f>
        <v>13.013853501200034</v>
      </c>
    </row>
    <row r="120" spans="1:6" s="1" customFormat="1" ht="14.3" x14ac:dyDescent="0.25">
      <c r="A120" s="14" t="s">
        <v>6</v>
      </c>
      <c r="B120" s="27" t="s">
        <v>110</v>
      </c>
      <c r="C120" s="40"/>
      <c r="D120" s="63"/>
    </row>
    <row r="121" spans="1:6" s="1" customFormat="1" ht="14.3" x14ac:dyDescent="0.25">
      <c r="A121" s="14"/>
      <c r="B121" s="10" t="s">
        <v>135</v>
      </c>
      <c r="C121" s="30">
        <v>3.6499999999999998E-2</v>
      </c>
      <c r="D121" s="31">
        <f>(($D$119+$D$118+$D$114)/(1-SUM($C$121:$C$123))*C121)</f>
        <v>130.51605785576805</v>
      </c>
      <c r="F121" s="82"/>
    </row>
    <row r="122" spans="1:6" s="1" customFormat="1" ht="14.3" x14ac:dyDescent="0.25">
      <c r="A122" s="14"/>
      <c r="B122" s="10" t="s">
        <v>111</v>
      </c>
      <c r="C122" s="30">
        <v>0</v>
      </c>
      <c r="D122" s="31">
        <f>(($D$119+$D$118+$D$114)/(1-SUM($C$121:$C$123))*C122)</f>
        <v>0</v>
      </c>
    </row>
    <row r="123" spans="1:6" s="1" customFormat="1" ht="14.3" x14ac:dyDescent="0.25">
      <c r="A123" s="14"/>
      <c r="B123" s="10" t="s">
        <v>112</v>
      </c>
      <c r="C123" s="30">
        <v>0.05</v>
      </c>
      <c r="D123" s="31">
        <f>(($D$119+$D$118+$D$114)/(1-SUM($C$121:$C$123))*C123)</f>
        <v>178.7891203503672</v>
      </c>
    </row>
    <row r="124" spans="1:6" s="1" customFormat="1" ht="14.3" x14ac:dyDescent="0.25">
      <c r="A124" s="168" t="s">
        <v>113</v>
      </c>
      <c r="B124" s="168"/>
      <c r="C124" s="83">
        <f>SUM(C118:C123)</f>
        <v>9.4104999999999994E-2</v>
      </c>
      <c r="D124" s="65">
        <f>SUM(D118:D123)</f>
        <v>334.00563696334393</v>
      </c>
    </row>
    <row r="125" spans="1:6" s="1" customFormat="1" ht="14.3" x14ac:dyDescent="0.25">
      <c r="A125" s="16"/>
      <c r="B125" s="84"/>
      <c r="C125" s="68"/>
      <c r="D125" s="85"/>
      <c r="F125" s="82"/>
    </row>
    <row r="126" spans="1:6" s="1" customFormat="1" ht="14.3" x14ac:dyDescent="0.25">
      <c r="A126" s="16"/>
      <c r="B126" s="86"/>
      <c r="C126" s="87"/>
      <c r="D126" s="88"/>
      <c r="F126" s="82"/>
    </row>
    <row r="127" spans="1:6" s="1" customFormat="1" ht="14.3" x14ac:dyDescent="0.25">
      <c r="A127" s="159" t="s">
        <v>114</v>
      </c>
      <c r="B127" s="159"/>
      <c r="C127" s="159"/>
      <c r="D127" s="159"/>
    </row>
    <row r="128" spans="1:6" s="1" customFormat="1" ht="14.3" x14ac:dyDescent="0.25">
      <c r="A128" s="39" t="s">
        <v>115</v>
      </c>
      <c r="B128" s="89"/>
      <c r="C128" s="90"/>
      <c r="D128" s="13" t="s">
        <v>24</v>
      </c>
      <c r="F128" s="91"/>
    </row>
    <row r="129" spans="1:7" s="1" customFormat="1" ht="18" customHeight="1" x14ac:dyDescent="0.2">
      <c r="A129" s="92" t="s">
        <v>2</v>
      </c>
      <c r="B129" s="93" t="str">
        <f>A23</f>
        <v>MÓDULO 1 - COMPOSIÇÃO DA REMUNERAÇÃO</v>
      </c>
      <c r="C129" s="11"/>
      <c r="D129" s="94">
        <f>D32</f>
        <v>1464.27</v>
      </c>
    </row>
    <row r="130" spans="1:7" s="1" customFormat="1" ht="27.2" x14ac:dyDescent="0.2">
      <c r="A130" s="92" t="s">
        <v>4</v>
      </c>
      <c r="B130" s="93" t="str">
        <f>A34</f>
        <v>MÓDULO 2 – ENCARGOS E BENEFÍCIOS ANUAIS, MENSAIS E DIÁRIOS</v>
      </c>
      <c r="C130" s="11"/>
      <c r="D130" s="94">
        <f>D64</f>
        <v>1582.1916299999998</v>
      </c>
    </row>
    <row r="131" spans="1:7" s="1" customFormat="1" ht="20.25" customHeight="1" x14ac:dyDescent="0.2">
      <c r="A131" s="92" t="s">
        <v>6</v>
      </c>
      <c r="B131" s="93" t="str">
        <f>A66</f>
        <v>MÓDULO 3 – PROVISÃO PARA RESCISÃO</v>
      </c>
      <c r="C131" s="11"/>
      <c r="D131" s="94">
        <f>D83</f>
        <v>105.107057724</v>
      </c>
    </row>
    <row r="132" spans="1:7" s="1" customFormat="1" ht="32.950000000000003" customHeight="1" x14ac:dyDescent="0.2">
      <c r="A132" s="92" t="s">
        <v>8</v>
      </c>
      <c r="B132" s="93" t="str">
        <f>A85</f>
        <v>MÓDULO 4 – CUSTO DE REPOSIÇÃO DO PROFISSIONAL AUSENTE</v>
      </c>
      <c r="C132" s="11"/>
      <c r="D132" s="94">
        <f>D104</f>
        <v>36.458082319999995</v>
      </c>
    </row>
    <row r="133" spans="1:7" s="1" customFormat="1" ht="22.6" customHeight="1" x14ac:dyDescent="0.2">
      <c r="A133" s="92" t="s">
        <v>29</v>
      </c>
      <c r="B133" s="93" t="str">
        <f>A106</f>
        <v>MÓDULO 5 – INSUMOS DIVERSOS</v>
      </c>
      <c r="C133" s="11"/>
      <c r="D133" s="94">
        <f>D112</f>
        <v>53.75</v>
      </c>
    </row>
    <row r="134" spans="1:7" s="1" customFormat="1" ht="23.3" customHeight="1" x14ac:dyDescent="0.2">
      <c r="A134" s="169" t="s">
        <v>116</v>
      </c>
      <c r="B134" s="169"/>
      <c r="C134" s="169"/>
      <c r="D134" s="95">
        <f>SUM(D129:D133)</f>
        <v>3241.7767700439995</v>
      </c>
    </row>
    <row r="135" spans="1:7" s="1" customFormat="1" ht="27.7" customHeight="1" x14ac:dyDescent="0.2">
      <c r="A135" s="9" t="s">
        <v>31</v>
      </c>
      <c r="B135" s="10" t="str">
        <f>A116</f>
        <v>MÓDULO 6 – CUSTOS INDIRETOS, TRIBUTOS E LUCRO</v>
      </c>
      <c r="C135" s="11"/>
      <c r="D135" s="94">
        <f>D124</f>
        <v>334.00563696334393</v>
      </c>
    </row>
    <row r="136" spans="1:7" s="1" customFormat="1" ht="21.1" customHeight="1" x14ac:dyDescent="0.2">
      <c r="A136" s="170" t="s">
        <v>117</v>
      </c>
      <c r="B136" s="170"/>
      <c r="C136" s="170"/>
      <c r="D136" s="96">
        <f>ROUND(D135+D134,2)</f>
        <v>3575.78</v>
      </c>
    </row>
    <row r="137" spans="1:7" s="1" customFormat="1" ht="13.25" customHeight="1" thickBot="1" x14ac:dyDescent="0.25">
      <c r="B137" s="2"/>
      <c r="C137" s="3"/>
      <c r="D137" s="4"/>
    </row>
    <row r="138" spans="1:7" s="1" customFormat="1" ht="18.7" customHeight="1" thickBot="1" x14ac:dyDescent="0.25">
      <c r="A138" s="166" t="s">
        <v>118</v>
      </c>
      <c r="B138" s="166"/>
      <c r="C138" s="166"/>
      <c r="D138" s="166"/>
      <c r="E138" s="166"/>
      <c r="F138" s="166"/>
      <c r="G138" s="166"/>
    </row>
    <row r="139" spans="1:7" s="1" customFormat="1" ht="78.650000000000006" customHeight="1" thickBot="1" x14ac:dyDescent="0.25">
      <c r="A139" s="97"/>
      <c r="B139" s="98" t="s">
        <v>119</v>
      </c>
      <c r="C139" s="99" t="s">
        <v>120</v>
      </c>
      <c r="D139" s="100" t="s">
        <v>121</v>
      </c>
      <c r="E139" s="99" t="s">
        <v>122</v>
      </c>
      <c r="F139" s="99" t="s">
        <v>123</v>
      </c>
      <c r="G139" s="101" t="s">
        <v>124</v>
      </c>
    </row>
    <row r="140" spans="1:7" s="1" customFormat="1" ht="47.25" customHeight="1" thickBot="1" x14ac:dyDescent="0.25">
      <c r="A140" s="97"/>
      <c r="B140" s="128" t="str">
        <f>C2</f>
        <v>Recepcionista</v>
      </c>
      <c r="C140" s="103">
        <f>D136</f>
        <v>3575.78</v>
      </c>
      <c r="D140" s="104">
        <v>1</v>
      </c>
      <c r="E140" s="103">
        <f>C140*D140</f>
        <v>3575.78</v>
      </c>
      <c r="F140" s="105">
        <v>5</v>
      </c>
      <c r="G140" s="103">
        <f>F140*E140</f>
        <v>17878.900000000001</v>
      </c>
    </row>
    <row r="141" spans="1:7" s="1" customFormat="1" ht="27" customHeight="1" thickBot="1" x14ac:dyDescent="0.25">
      <c r="B141" s="106"/>
      <c r="C141" s="107"/>
      <c r="D141" s="167" t="s">
        <v>125</v>
      </c>
      <c r="E141" s="167"/>
      <c r="F141" s="167"/>
      <c r="G141" s="108">
        <f>G140</f>
        <v>17878.900000000001</v>
      </c>
    </row>
    <row r="142" spans="1:7" s="1" customFormat="1" ht="13.95" customHeight="1" thickBot="1" x14ac:dyDescent="0.25">
      <c r="B142" s="2"/>
      <c r="C142" s="3"/>
      <c r="D142" s="4"/>
    </row>
    <row r="143" spans="1:7" s="1" customFormat="1" ht="18" customHeight="1" thickBot="1" x14ac:dyDescent="0.25">
      <c r="A143" s="171" t="s">
        <v>126</v>
      </c>
      <c r="B143" s="171"/>
      <c r="C143" s="171"/>
      <c r="D143" s="109"/>
    </row>
    <row r="144" spans="1:7" s="1" customFormat="1" ht="18" customHeight="1" thickBot="1" x14ac:dyDescent="0.3">
      <c r="A144" s="172" t="s">
        <v>127</v>
      </c>
      <c r="B144" s="172"/>
      <c r="C144" s="172"/>
      <c r="D144" s="110"/>
    </row>
    <row r="145" spans="1:4" s="1" customFormat="1" ht="18" customHeight="1" thickBot="1" x14ac:dyDescent="0.3">
      <c r="A145" s="111"/>
      <c r="B145" s="112" t="s">
        <v>128</v>
      </c>
      <c r="C145" s="113" t="s">
        <v>129</v>
      </c>
      <c r="D145" s="110"/>
    </row>
    <row r="146" spans="1:4" s="1" customFormat="1" ht="19.2" customHeight="1" x14ac:dyDescent="0.2">
      <c r="A146" s="114" t="s">
        <v>2</v>
      </c>
      <c r="B146" s="115" t="s">
        <v>130</v>
      </c>
      <c r="C146" s="116">
        <f>E140</f>
        <v>3575.78</v>
      </c>
      <c r="D146" s="109"/>
    </row>
    <row r="147" spans="1:4" s="1" customFormat="1" ht="18" customHeight="1" x14ac:dyDescent="0.2">
      <c r="A147" s="117" t="s">
        <v>4</v>
      </c>
      <c r="B147" s="118" t="s">
        <v>131</v>
      </c>
      <c r="C147" s="119">
        <f>G140</f>
        <v>17878.900000000001</v>
      </c>
      <c r="D147" s="109"/>
    </row>
    <row r="148" spans="1:4" s="1" customFormat="1" ht="32.299999999999997" customHeight="1" thickBot="1" x14ac:dyDescent="0.25">
      <c r="A148" s="120" t="s">
        <v>6</v>
      </c>
      <c r="B148" s="121" t="s">
        <v>132</v>
      </c>
      <c r="C148" s="122">
        <f>C147*30</f>
        <v>536367</v>
      </c>
      <c r="D148" s="109"/>
    </row>
    <row r="149" spans="1:4" s="1" customFormat="1" x14ac:dyDescent="0.2">
      <c r="A149" s="16"/>
      <c r="B149" s="2"/>
      <c r="C149" s="3"/>
      <c r="D149" s="4"/>
    </row>
    <row r="150" spans="1:4" s="1" customFormat="1" ht="14.3" x14ac:dyDescent="0.25">
      <c r="B150" s="123"/>
      <c r="C150" s="124"/>
      <c r="D150" s="4"/>
    </row>
    <row r="152" spans="1:4" s="1" customFormat="1" ht="14.3" x14ac:dyDescent="0.25">
      <c r="B152" s="125"/>
      <c r="C152" s="3"/>
      <c r="D152" s="4"/>
    </row>
    <row r="153" spans="1:4" s="1" customFormat="1" ht="14.3" x14ac:dyDescent="0.25">
      <c r="A153" s="82"/>
      <c r="B153" s="126"/>
      <c r="C153" s="3"/>
      <c r="D153" s="4"/>
    </row>
    <row r="156" spans="1:4" s="1" customFormat="1" x14ac:dyDescent="0.2">
      <c r="A156" s="53"/>
      <c r="B156" s="2"/>
      <c r="C156" s="3"/>
      <c r="D156" s="4"/>
    </row>
    <row r="157" spans="1:4" s="1" customFormat="1" x14ac:dyDescent="0.2">
      <c r="A157" s="53"/>
      <c r="B157" s="2"/>
      <c r="C157" s="3"/>
      <c r="D157" s="4"/>
    </row>
  </sheetData>
  <mergeCells count="44">
    <mergeCell ref="A49:B49"/>
    <mergeCell ref="A2:B2"/>
    <mergeCell ref="C2:D2"/>
    <mergeCell ref="A4:D4"/>
    <mergeCell ref="A10:D10"/>
    <mergeCell ref="A16:D16"/>
    <mergeCell ref="A23:D23"/>
    <mergeCell ref="A32:B32"/>
    <mergeCell ref="A34:D34"/>
    <mergeCell ref="A35:B35"/>
    <mergeCell ref="A38:B38"/>
    <mergeCell ref="A40:B40"/>
    <mergeCell ref="A80:B80"/>
    <mergeCell ref="A51:B51"/>
    <mergeCell ref="A57:B57"/>
    <mergeCell ref="A59:D59"/>
    <mergeCell ref="A60:B60"/>
    <mergeCell ref="A64:B64"/>
    <mergeCell ref="A66:D66"/>
    <mergeCell ref="A67:B67"/>
    <mergeCell ref="A71:B71"/>
    <mergeCell ref="A73:B73"/>
    <mergeCell ref="A77:B77"/>
    <mergeCell ref="A79:D79"/>
    <mergeCell ref="A116:D116"/>
    <mergeCell ref="A83:B83"/>
    <mergeCell ref="A85:D85"/>
    <mergeCell ref="A86:B86"/>
    <mergeCell ref="A92:B92"/>
    <mergeCell ref="A98:B98"/>
    <mergeCell ref="A100:D100"/>
    <mergeCell ref="A101:B101"/>
    <mergeCell ref="A104:B104"/>
    <mergeCell ref="A106:D106"/>
    <mergeCell ref="A107:B107"/>
    <mergeCell ref="A112:B112"/>
    <mergeCell ref="A143:C143"/>
    <mergeCell ref="A144:C144"/>
    <mergeCell ref="A124:B124"/>
    <mergeCell ref="A127:D127"/>
    <mergeCell ref="A134:C134"/>
    <mergeCell ref="A136:C136"/>
    <mergeCell ref="A138:G138"/>
    <mergeCell ref="D141:F141"/>
  </mergeCells>
  <pageMargins left="0.59027777777777801" right="0.196527777777778" top="0.39374999999999999" bottom="0.39374999999999999" header="0.511811023622047" footer="0.511811023622047"/>
  <pageSetup paperSize="9" scale="60" orientation="portrait" horizontalDpi="300" verticalDpi="300" r:id="rId1"/>
  <rowBreaks count="2" manualBreakCount="2">
    <brk id="57" max="16383" man="1"/>
    <brk id="1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12</vt:i4>
      </vt:variant>
      <vt:variant>
        <vt:lpstr>Intervalos Nomeados</vt:lpstr>
      </vt:variant>
      <vt:variant>
        <vt:i4>8</vt:i4>
      </vt:variant>
    </vt:vector>
  </HeadingPairs>
  <TitlesOfParts>
    <vt:vector size="20" baseType="lpstr">
      <vt:lpstr>Resumo</vt:lpstr>
      <vt:lpstr>Diárias</vt:lpstr>
      <vt:lpstr>Uniformes</vt:lpstr>
      <vt:lpstr>Materiais</vt:lpstr>
      <vt:lpstr>Eletricista</vt:lpstr>
      <vt:lpstr>Bombeiro Hidraulico</vt:lpstr>
      <vt:lpstr>Jardineiro</vt:lpstr>
      <vt:lpstr>Aux. Ser. Ger.</vt:lpstr>
      <vt:lpstr>Recepcionista</vt:lpstr>
      <vt:lpstr>Encarregado</vt:lpstr>
      <vt:lpstr>Aux. Adm.</vt:lpstr>
      <vt:lpstr>Motorista B</vt:lpstr>
      <vt:lpstr>'Aux. Adm.'!Area_de_impressao</vt:lpstr>
      <vt:lpstr>'Aux. Ser. Ger.'!Area_de_impressao</vt:lpstr>
      <vt:lpstr>'Bombeiro Hidraulico'!Area_de_impressao</vt:lpstr>
      <vt:lpstr>Eletricista!Area_de_impressao</vt:lpstr>
      <vt:lpstr>Encarregado!Area_de_impressao</vt:lpstr>
      <vt:lpstr>Jardineiro!Area_de_impressao</vt:lpstr>
      <vt:lpstr>'Motorista B'!Area_de_impressao</vt:lpstr>
      <vt:lpstr>Recepcionista!Area_de_impressao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</dc:creator>
  <dc:description/>
  <cp:lastModifiedBy>Adawilcifran Teles da Silva</cp:lastModifiedBy>
  <cp:revision>2</cp:revision>
  <cp:lastPrinted>2019-04-09T17:50:15Z</cp:lastPrinted>
  <dcterms:created xsi:type="dcterms:W3CDTF">2010-12-08T17:56:29Z</dcterms:created>
  <dcterms:modified xsi:type="dcterms:W3CDTF">2023-03-17T19:57:39Z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