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C:\Users\Mario\Desktop\editais\Editais 2023\11.Novembro\PGJ MOTORISTA\ECOPEL\"/>
    </mc:Choice>
  </mc:AlternateContent>
  <xr:revisionPtr revIDLastSave="0" documentId="13_ncr:1_{E2C21F14-9948-4C4B-941A-A3FC95119EA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" sheetId="7" r:id="rId1"/>
  </sheets>
  <definedNames>
    <definedName name="_xlnm.Print_Area" localSheetId="0">PLANILHA!$A$1:$J$145</definedName>
    <definedName name="DemRes00">#REF!</definedName>
    <definedName name="DemRes01">#REF!</definedName>
    <definedName name="Excel_BuiltIn_Print_Area_6">#REF!</definedName>
    <definedName name="FluCai00">#REF!</definedName>
    <definedName name="FluCai01">#REF!</definedName>
    <definedName name="Juro00">#REF!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1" i="7" l="1"/>
  <c r="J108" i="7" l="1"/>
  <c r="I108" i="7"/>
  <c r="J68" i="7"/>
  <c r="J67" i="7"/>
  <c r="J66" i="7"/>
  <c r="I67" i="7"/>
  <c r="I66" i="7"/>
  <c r="I65" i="7"/>
  <c r="H68" i="7"/>
  <c r="H67" i="7"/>
  <c r="H66" i="7"/>
  <c r="H65" i="7"/>
  <c r="G50" i="7" l="1"/>
  <c r="H41" i="7" l="1"/>
  <c r="H40" i="7"/>
  <c r="H42" i="7" s="1"/>
  <c r="J40" i="7"/>
  <c r="I40" i="7"/>
  <c r="I100" i="7"/>
  <c r="I103" i="7" s="1"/>
  <c r="J100" i="7"/>
  <c r="J103" i="7" s="1"/>
  <c r="I68" i="7"/>
  <c r="H69" i="7"/>
  <c r="I41" i="7"/>
  <c r="I42" i="7" s="1"/>
  <c r="J41" i="7"/>
  <c r="J42" i="7" s="1"/>
  <c r="J112" i="7"/>
  <c r="J132" i="7" s="1"/>
  <c r="I112" i="7"/>
  <c r="I132" i="7" s="1"/>
  <c r="J70" i="7" l="1"/>
  <c r="J74" i="7" s="1"/>
  <c r="H43" i="7"/>
  <c r="I43" i="7"/>
  <c r="J43" i="7"/>
  <c r="I70" i="7"/>
  <c r="I74" i="7" s="1"/>
  <c r="H70" i="7"/>
  <c r="H100" i="7"/>
  <c r="H103" i="7" s="1"/>
  <c r="H112" i="7"/>
  <c r="H132" i="7" s="1"/>
  <c r="H79" i="7" l="1"/>
  <c r="J79" i="7"/>
  <c r="J82" i="7"/>
  <c r="J48" i="7"/>
  <c r="I79" i="7"/>
  <c r="H49" i="7"/>
  <c r="H84" i="7"/>
  <c r="J84" i="7"/>
  <c r="J49" i="7"/>
  <c r="J128" i="7"/>
  <c r="J81" i="7"/>
  <c r="H82" i="7"/>
  <c r="H81" i="7"/>
  <c r="H48" i="7"/>
  <c r="I81" i="7"/>
  <c r="H80" i="7"/>
  <c r="J80" i="7"/>
  <c r="I48" i="7"/>
  <c r="I82" i="7"/>
  <c r="I128" i="7"/>
  <c r="I80" i="7"/>
  <c r="I84" i="7"/>
  <c r="I49" i="7"/>
  <c r="H128" i="7"/>
  <c r="H74" i="7"/>
  <c r="J50" i="7" l="1"/>
  <c r="I50" i="7"/>
  <c r="H50" i="7"/>
  <c r="G124" i="7" l="1"/>
  <c r="G62" i="7"/>
  <c r="G99" i="7" l="1"/>
  <c r="G100" i="7" s="1"/>
  <c r="H83" i="7" l="1"/>
  <c r="H85" i="7" s="1"/>
  <c r="H130" i="7" s="1"/>
  <c r="J83" i="7"/>
  <c r="I83" i="7"/>
  <c r="G51" i="7"/>
  <c r="I51" i="7"/>
  <c r="H51" i="7"/>
  <c r="J51" i="7"/>
  <c r="G85" i="7"/>
  <c r="J55" i="7" l="1"/>
  <c r="J58" i="7"/>
  <c r="J59" i="7"/>
  <c r="J57" i="7"/>
  <c r="J54" i="7"/>
  <c r="J60" i="7"/>
  <c r="J56" i="7"/>
  <c r="J61" i="7"/>
  <c r="H55" i="7"/>
  <c r="H58" i="7"/>
  <c r="H57" i="7"/>
  <c r="H56" i="7"/>
  <c r="H59" i="7"/>
  <c r="H61" i="7"/>
  <c r="H60" i="7"/>
  <c r="H54" i="7"/>
  <c r="I58" i="7"/>
  <c r="I61" i="7"/>
  <c r="I57" i="7"/>
  <c r="I54" i="7"/>
  <c r="I55" i="7"/>
  <c r="I60" i="7"/>
  <c r="I59" i="7"/>
  <c r="I56" i="7"/>
  <c r="G96" i="7"/>
  <c r="J72" i="7"/>
  <c r="I72" i="7"/>
  <c r="H72" i="7"/>
  <c r="J62" i="7" l="1"/>
  <c r="J73" i="7" s="1"/>
  <c r="J75" i="7" s="1"/>
  <c r="H62" i="7"/>
  <c r="H73" i="7" s="1"/>
  <c r="H75" i="7" s="1"/>
  <c r="I62" i="7"/>
  <c r="I73" i="7" s="1"/>
  <c r="I75" i="7" s="1"/>
  <c r="I85" i="7"/>
  <c r="I130" i="7" s="1"/>
  <c r="I129" i="7" l="1"/>
  <c r="I92" i="7"/>
  <c r="I90" i="7"/>
  <c r="I94" i="7"/>
  <c r="I91" i="7"/>
  <c r="I95" i="7"/>
  <c r="I93" i="7"/>
  <c r="H91" i="7"/>
  <c r="H95" i="7"/>
  <c r="H94" i="7"/>
  <c r="H90" i="7"/>
  <c r="H93" i="7"/>
  <c r="H92" i="7"/>
  <c r="J129" i="7"/>
  <c r="H129" i="7"/>
  <c r="J85" i="7"/>
  <c r="J130" i="7" s="1"/>
  <c r="J94" i="7" l="1"/>
  <c r="J91" i="7"/>
  <c r="J92" i="7"/>
  <c r="J96" i="7" s="1"/>
  <c r="J102" i="7" s="1"/>
  <c r="J104" i="7" s="1"/>
  <c r="J131" i="7" s="1"/>
  <c r="J133" i="7" s="1"/>
  <c r="J90" i="7"/>
  <c r="J93" i="7"/>
  <c r="J95" i="7"/>
  <c r="I96" i="7"/>
  <c r="I102" i="7" s="1"/>
  <c r="I104" i="7" s="1"/>
  <c r="I131" i="7" s="1"/>
  <c r="I133" i="7" s="1"/>
  <c r="I116" i="7" s="1"/>
  <c r="I117" i="7" s="1"/>
  <c r="H96" i="7"/>
  <c r="H102" i="7" s="1"/>
  <c r="H104" i="7" s="1"/>
  <c r="H131" i="7" s="1"/>
  <c r="H133" i="7" s="1"/>
  <c r="H116" i="7" s="1"/>
  <c r="H117" i="7" s="1"/>
  <c r="J116" i="7" l="1"/>
  <c r="J117" i="7" l="1"/>
  <c r="H119" i="7"/>
  <c r="I119" i="7"/>
  <c r="J119" i="7"/>
  <c r="H120" i="7"/>
  <c r="I120" i="7"/>
  <c r="J120" i="7"/>
  <c r="H123" i="7"/>
  <c r="I123" i="7"/>
  <c r="J123" i="7"/>
  <c r="H124" i="7"/>
  <c r="I124" i="7"/>
  <c r="J124" i="7"/>
  <c r="H134" i="7"/>
  <c r="I134" i="7"/>
  <c r="J134" i="7"/>
  <c r="H135" i="7"/>
  <c r="I135" i="7"/>
  <c r="J135" i="7"/>
  <c r="C138" i="7"/>
  <c r="E138" i="7"/>
  <c r="F138" i="7"/>
  <c r="H138" i="7"/>
  <c r="I138" i="7"/>
  <c r="J138" i="7"/>
  <c r="C139" i="7"/>
  <c r="E139" i="7"/>
  <c r="F139" i="7"/>
  <c r="H139" i="7"/>
  <c r="I139" i="7"/>
  <c r="J139" i="7"/>
  <c r="C140" i="7"/>
  <c r="E140" i="7"/>
  <c r="F140" i="7"/>
  <c r="H140" i="7"/>
  <c r="I140" i="7"/>
  <c r="J140" i="7"/>
  <c r="E141" i="7"/>
  <c r="F141" i="7"/>
  <c r="H141" i="7"/>
  <c r="I141" i="7"/>
  <c r="J141" i="7"/>
</calcChain>
</file>

<file path=xl/sharedStrings.xml><?xml version="1.0" encoding="utf-8"?>
<sst xmlns="http://schemas.openxmlformats.org/spreadsheetml/2006/main" count="265" uniqueCount="186">
  <si>
    <t>Valor (R$)</t>
  </si>
  <si>
    <t>B</t>
  </si>
  <si>
    <t>E</t>
  </si>
  <si>
    <t>C</t>
  </si>
  <si>
    <t>A</t>
  </si>
  <si>
    <t>D</t>
  </si>
  <si>
    <t>F</t>
  </si>
  <si>
    <t>G</t>
  </si>
  <si>
    <t>4.1</t>
  </si>
  <si>
    <t>H</t>
  </si>
  <si>
    <t>4.2</t>
  </si>
  <si>
    <t>Provisão para Rescisão</t>
  </si>
  <si>
    <t>Insumos Diversos</t>
  </si>
  <si>
    <t>ISS</t>
  </si>
  <si>
    <t>1.1</t>
  </si>
  <si>
    <t xml:space="preserve">Composição da Remuneração </t>
  </si>
  <si>
    <t xml:space="preserve">Valor (R$) </t>
  </si>
  <si>
    <t>2.1</t>
  </si>
  <si>
    <t>2.2</t>
  </si>
  <si>
    <t>2.3</t>
  </si>
  <si>
    <t>Benefícios Mensais e Diários</t>
  </si>
  <si>
    <t>Módulo 2 - RESUMO - Encargos e Benefícios Anuais, Mensais e Diários</t>
  </si>
  <si>
    <t>MÓDULO 3 - PROVISÃO PARA RESCISÃO</t>
  </si>
  <si>
    <t>3.1</t>
  </si>
  <si>
    <t>5.1</t>
  </si>
  <si>
    <t>Mão de obra vinculada à execução contratual (valor por posto de trabalho)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</si>
  <si>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</si>
  <si>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</si>
  <si>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</si>
  <si>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</si>
  <si>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</si>
  <si>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6.1</t>
  </si>
  <si>
    <t>Encargos Previdenciários, FGTS e Outras Contribuições</t>
  </si>
  <si>
    <t>Módulo 6 - Custos Indiretos, Lucro e Tributos</t>
  </si>
  <si>
    <t xml:space="preserve">Substituto nas Ausências Legais                                                                </t>
  </si>
  <si>
    <t>Substituto na Intrajornada</t>
  </si>
  <si>
    <t>Substituto nas Ausências Legais</t>
  </si>
  <si>
    <t>MÓDULO 1 - COMPOSIÇÃO DA REMUNERAÇÃO</t>
  </si>
  <si>
    <t>MÓDULO 2 - ENCARGOS E BENEFÍCIOS ANUAIS, MENSAIS E DIÁRIOS</t>
  </si>
  <si>
    <t>Submódulo 2.1 - 13º (Décimo Terceiro) Salário, Férias e Adicional de Férias</t>
  </si>
  <si>
    <t>13º (Décimo Terceiro) Salário, Férias e Adicional de Férias</t>
  </si>
  <si>
    <t>TOTAL DO SUBMÓDULO 2.1</t>
  </si>
  <si>
    <t>TOTAL DO MÓDULO 1</t>
  </si>
  <si>
    <t>Submódulo 2.2 - Encargos Previdenciários, FGTS e Outras Contribuições</t>
  </si>
  <si>
    <t>TOTAL DO SUBMÓDULO 2.2</t>
  </si>
  <si>
    <t>TOTAL DO SUBMÓDULO 2.3</t>
  </si>
  <si>
    <t>Submódulo 2.3 - Benefícios Mensais e Diários</t>
  </si>
  <si>
    <t>Perc. (%)</t>
  </si>
  <si>
    <t>TOTAL DO MÓDULO 2</t>
  </si>
  <si>
    <t>TOTAL DO MÓDULO 3</t>
  </si>
  <si>
    <t>MÓDULO 4 - CUSTO DE REPOSIÇÃO DO PROFISSIONAL AUSENTE</t>
  </si>
  <si>
    <t>Submódulo 4.1 - Substituto nas Ausências Legais</t>
  </si>
  <si>
    <t>TOTAL DO SUBMÓDULO 4.1</t>
  </si>
  <si>
    <t>Submódulo 4.2 - Substituto na Intrajornada</t>
  </si>
  <si>
    <t>TOTAL DO SUBMÓDULO 4.2</t>
  </si>
  <si>
    <t>Módulo 4-  RESUMO - Custo de Reposição do Profissional Ausente</t>
  </si>
  <si>
    <t>TOTAL DO MÓDULO 4</t>
  </si>
  <si>
    <t>MÓDULO 5 - INSUMOS DIVERSOS</t>
  </si>
  <si>
    <t>TOTAL DO MÓDULO 5</t>
  </si>
  <si>
    <t>MÓDULO 6 - CUSTOS INDIRETOS, LUCRO E TRIBUTOS</t>
  </si>
  <si>
    <t>Custos Indiretos, Tributos e Lucro</t>
  </si>
  <si>
    <t>C.1) Tributos Federais (especificar)</t>
  </si>
  <si>
    <t>PIS</t>
  </si>
  <si>
    <t>COFINS</t>
  </si>
  <si>
    <t>C.2) Tributos Estaduais (especificar)</t>
  </si>
  <si>
    <t>C.3) Tributos Municipais (especificar)</t>
  </si>
  <si>
    <t>TOTAL DO MÓDULO 6</t>
  </si>
  <si>
    <t>QUADRO - RESUMO DO CUSTO POR EMPREGADO</t>
  </si>
  <si>
    <r>
      <t xml:space="preserve">Salário-Base          </t>
    </r>
    <r>
      <rPr>
        <i/>
        <sz val="8"/>
        <color indexed="8"/>
        <rFont val="Arial"/>
        <family val="2"/>
      </rPr>
      <t/>
    </r>
  </si>
  <si>
    <t>Vl. Ref. (R$)</t>
  </si>
  <si>
    <t>Substituto na Cobertura de Intervalo para Repouso ou Alimentação</t>
  </si>
  <si>
    <t>Uniforme</t>
  </si>
  <si>
    <r>
      <t xml:space="preserve">Custos Indiretos </t>
    </r>
    <r>
      <rPr>
        <sz val="6"/>
        <rFont val="Calibri"/>
        <family val="2"/>
        <scheme val="minor"/>
      </rPr>
      <t>= (Total do Módulo 1 + Total do Módulo 2 + Total do Módulo 3 + Total do Módulo 4 + Total do Módulo 5)</t>
    </r>
  </si>
  <si>
    <r>
      <t>Lucro</t>
    </r>
    <r>
      <rPr>
        <sz val="6"/>
        <rFont val="Calibri"/>
        <family val="2"/>
        <scheme val="minor"/>
      </rPr>
      <t xml:space="preserve"> =  (Total do Módulo 1 + Total do Módulo 2 + Total do Módulo 3 + Total do Módulo 4 + Total do Módulo 5 + Custos Indiretos + Lucro)</t>
    </r>
  </si>
  <si>
    <t>EPI´S</t>
  </si>
  <si>
    <t>Subtotal =&gt; (A+B+C+D+E)</t>
  </si>
  <si>
    <t>TOTAL POR EMPREGADO =&gt; (A+B+C+D+E+F)</t>
  </si>
  <si>
    <t>Materiais de Limpeza/Jardinagem</t>
  </si>
  <si>
    <t>Depreciação de Equipamentos/Utensílios  e/ou Aluguel da Moto</t>
  </si>
  <si>
    <t>CATEGORIA PROFISSIONAL - CARGO/FUNÇÃO</t>
  </si>
  <si>
    <t>QUANTIDADE DE POSTO/FUNCIONÁRIOS A CONTRATAR</t>
  </si>
  <si>
    <t>13º (Décimo Terceiro) Salário e Adicional de Férias</t>
  </si>
  <si>
    <t>SUBTOTAL</t>
  </si>
  <si>
    <t>DADOS PROCESSUAIS</t>
  </si>
  <si>
    <t>1</t>
  </si>
  <si>
    <t xml:space="preserve">Processo n.º: </t>
  </si>
  <si>
    <t>2</t>
  </si>
  <si>
    <t xml:space="preserve">Pregão Eletrônico n.º: </t>
  </si>
  <si>
    <t>3</t>
  </si>
  <si>
    <t xml:space="preserve">Data: </t>
  </si>
  <si>
    <t>4</t>
  </si>
  <si>
    <t xml:space="preserve">Horário: </t>
  </si>
  <si>
    <t>DISCRIMINAÇÃO DOS SERVIÇOS</t>
  </si>
  <si>
    <t>5</t>
  </si>
  <si>
    <t xml:space="preserve">Data da Apresentação da Proposta: </t>
  </si>
  <si>
    <t>6</t>
  </si>
  <si>
    <t>Município/UF:</t>
  </si>
  <si>
    <t>7</t>
  </si>
  <si>
    <t>Prazo de Execução Contratual:</t>
  </si>
  <si>
    <t>12 MESES</t>
  </si>
  <si>
    <t>8</t>
  </si>
  <si>
    <t>Registro no MTE:</t>
  </si>
  <si>
    <t>9</t>
  </si>
  <si>
    <t>Data do Registro no MTE:</t>
  </si>
  <si>
    <t>10</t>
  </si>
  <si>
    <t>Ano do Acordo, Conv. ou Sentença Normativa do Dissídio Coletivo:</t>
  </si>
  <si>
    <t>IDENTIFICAÇÃO DOS SERVIÇOS</t>
  </si>
  <si>
    <t>11</t>
  </si>
  <si>
    <t>Tipo de Serviço:</t>
  </si>
  <si>
    <t>LOCAÇÃO DE MÃO-DE-OBRA</t>
  </si>
  <si>
    <t>12</t>
  </si>
  <si>
    <t>Unidade de Medida:</t>
  </si>
  <si>
    <t>POSTO DE SERVIÇO</t>
  </si>
  <si>
    <t>13</t>
  </si>
  <si>
    <t xml:space="preserve">Qtd. Total a Contratar: </t>
  </si>
  <si>
    <t>MÃO DE OBRA VINCULADA À EXECUÇÃO CONTRATUAL</t>
  </si>
  <si>
    <t>14</t>
  </si>
  <si>
    <t>15</t>
  </si>
  <si>
    <t>Classificação Brasileira de Ocupações (CBO):</t>
  </si>
  <si>
    <t>16</t>
  </si>
  <si>
    <t>17</t>
  </si>
  <si>
    <t>Data-Base da Categoria:</t>
  </si>
  <si>
    <t>Salário Mínimo Vigente:</t>
  </si>
  <si>
    <r>
      <t>INSS</t>
    </r>
    <r>
      <rPr>
        <sz val="6"/>
        <rFont val="Calibri"/>
        <family val="2"/>
        <scheme val="minor"/>
      </rPr>
      <t xml:space="preserve"> - Art. 22, Inciso I, da Lei nº 8.212/91                                                                                    </t>
    </r>
  </si>
  <si>
    <r>
      <t>Salário Educação</t>
    </r>
    <r>
      <rPr>
        <sz val="6"/>
        <rFont val="Calibri"/>
        <family val="2"/>
        <scheme val="minor"/>
      </rPr>
      <t xml:space="preserve"> - Art. 3º, Inciso I, Decreto n.º 87.043/82                                               </t>
    </r>
  </si>
  <si>
    <r>
      <t>Seguro Acidente de Trabalho (RAT x FAP)</t>
    </r>
    <r>
      <rPr>
        <sz val="6"/>
        <rFont val="Calibri"/>
        <family val="2"/>
        <scheme val="minor"/>
      </rPr>
      <t xml:space="preserve"> - Decreto nº 3.048/99</t>
    </r>
  </si>
  <si>
    <r>
      <t>SESC ou SESI</t>
    </r>
    <r>
      <rPr>
        <sz val="6"/>
        <rFont val="Calibri"/>
        <family val="2"/>
        <scheme val="minor"/>
      </rPr>
      <t xml:space="preserve"> - Art. 3º, Lei n.º 8.036/90 </t>
    </r>
  </si>
  <si>
    <r>
      <t>SENAI - SENAC</t>
    </r>
    <r>
      <rPr>
        <sz val="6"/>
        <rFont val="Calibri"/>
        <family val="2"/>
        <scheme val="minor"/>
      </rPr>
      <t xml:space="preserve"> - Decreto n.º 2.318/86</t>
    </r>
  </si>
  <si>
    <r>
      <t>SEBRAE</t>
    </r>
    <r>
      <rPr>
        <sz val="6"/>
        <rFont val="Calibri"/>
        <family val="2"/>
        <scheme val="minor"/>
      </rPr>
      <t xml:space="preserve"> - Art. 8º, Lei n.º 8.029/90 e Lei n.º 8.154/90                                          </t>
    </r>
  </si>
  <si>
    <r>
      <t>INCRA</t>
    </r>
    <r>
      <rPr>
        <sz val="6"/>
        <rFont val="Calibri"/>
        <family val="2"/>
        <scheme val="minor"/>
      </rPr>
      <t xml:space="preserve"> - Lei n.º 7.787/89 e DL n.º 1.146/70                          </t>
    </r>
  </si>
  <si>
    <r>
      <t>FGTS</t>
    </r>
    <r>
      <rPr>
        <sz val="6"/>
        <rFont val="Calibri"/>
        <family val="2"/>
        <scheme val="minor"/>
      </rPr>
      <t xml:space="preserve"> - Art. 15, Lei nº 8.030/90 e Art. 7º, III, CF                                                                      </t>
    </r>
  </si>
  <si>
    <r>
      <t>13º (Décimo Terceiro) Salário</t>
    </r>
    <r>
      <rPr>
        <sz val="6"/>
        <rFont val="Calibri"/>
        <family val="2"/>
        <scheme val="minor"/>
      </rPr>
      <t xml:space="preserve"> - Artigo 7º, VIII, da CF/88, Leis n.ºs 4.090/62 e 4.749/65 e Decreto n.º 57.155/65 =&gt; (Equivale a 1/12 da Remuneração = [( 1 / 12) x 100] = [0,0833 x 100] = 8,33%)                                                  </t>
    </r>
  </si>
  <si>
    <r>
      <t>Adicional Periculosidade</t>
    </r>
    <r>
      <rPr>
        <sz val="6"/>
        <rFont val="Calibri"/>
        <family val="2"/>
        <scheme val="minor"/>
      </rPr>
      <t xml:space="preserve"> - (30% do Salário Base)</t>
    </r>
  </si>
  <si>
    <r>
      <t>Adicional Noturno</t>
    </r>
    <r>
      <rPr>
        <sz val="6"/>
        <rFont val="Calibri"/>
        <family val="2"/>
        <scheme val="minor"/>
      </rPr>
      <t xml:space="preserve"> - ((((Salário Base / 220) x 20%)) x Quant. Horas Noturnas) x Quant. Dias com Adicional Noturno)</t>
    </r>
  </si>
  <si>
    <r>
      <t>Intervalo Intrajornada</t>
    </r>
    <r>
      <rPr>
        <sz val="6"/>
        <rFont val="Calibri"/>
        <family val="2"/>
        <scheme val="minor"/>
      </rPr>
      <t xml:space="preserve"> - (((((Salário Base / 220) + (Adic. Noturno/220)) x Quant. Horas Noturnas) x 50%) x Quant. Dias Trab. sem Concessão do Intervalo Mínimo)</t>
    </r>
  </si>
  <si>
    <t>Férias e Adicional de Férias</t>
  </si>
  <si>
    <r>
      <t>Aviso-Prévio Indenizado</t>
    </r>
    <r>
      <rPr>
        <sz val="6"/>
        <rFont val="Calibri"/>
        <family val="2"/>
        <scheme val="minor"/>
      </rPr>
      <t xml:space="preserve"> </t>
    </r>
  </si>
  <si>
    <r>
      <t>Incidência do FGTS sobre Aviso Prévio Indenizado</t>
    </r>
    <r>
      <rPr>
        <sz val="6"/>
        <rFont val="Calibri"/>
        <family val="2"/>
        <scheme val="minor"/>
      </rPr>
      <t xml:space="preserve"> - </t>
    </r>
  </si>
  <si>
    <r>
      <t>Multa do FGTS do Aviso Prévio Indenizado</t>
    </r>
    <r>
      <rPr>
        <sz val="6"/>
        <rFont val="Calibri"/>
        <family val="2"/>
        <scheme val="minor"/>
      </rPr>
      <t xml:space="preserve"> </t>
    </r>
  </si>
  <si>
    <r>
      <t>Aviso-Prévio Trabalhado</t>
    </r>
    <r>
      <rPr>
        <sz val="6"/>
        <rFont val="Calibri"/>
        <family val="2"/>
        <scheme val="minor"/>
      </rPr>
      <t xml:space="preserve"> </t>
    </r>
  </si>
  <si>
    <t>Incidência do GPS, FGTS e Outras Contribuições sobre o Aviso-Prévio Trabalhado</t>
  </si>
  <si>
    <r>
      <t>Multa do FGTS e Contribuições Sociais sobre o Aviso-Prévio Trabalhado</t>
    </r>
    <r>
      <rPr>
        <sz val="6"/>
        <rFont val="Calibri"/>
        <family val="2"/>
        <scheme val="minor"/>
      </rPr>
      <t xml:space="preserve"> </t>
    </r>
  </si>
  <si>
    <r>
      <t>Substituto na Cobertura de Férias</t>
    </r>
    <r>
      <rPr>
        <sz val="6"/>
        <rFont val="Calibri"/>
        <family val="2"/>
        <scheme val="minor"/>
      </rPr>
      <t xml:space="preserve"> </t>
    </r>
  </si>
  <si>
    <r>
      <t>Substituto na Cobertura de Licença-Paternidade</t>
    </r>
    <r>
      <rPr>
        <sz val="6"/>
        <rFont val="Calibri"/>
        <family val="2"/>
        <scheme val="minor"/>
      </rPr>
      <t xml:space="preserve"> </t>
    </r>
  </si>
  <si>
    <r>
      <t>Substituto na Cobertura de Ausências Legais</t>
    </r>
    <r>
      <rPr>
        <sz val="6"/>
        <rFont val="Calibri"/>
        <family val="2"/>
        <scheme val="minor"/>
      </rPr>
      <t xml:space="preserve"> </t>
    </r>
  </si>
  <si>
    <r>
      <t>Substituto na Cobertura de Ausência por Acidente de Trabalho</t>
    </r>
    <r>
      <rPr>
        <sz val="6"/>
        <rFont val="Calibri"/>
        <family val="2"/>
        <scheme val="minor"/>
      </rPr>
      <t xml:space="preserve"> </t>
    </r>
  </si>
  <si>
    <r>
      <t>Substituto na Cobertura de Afastamento Maternidade</t>
    </r>
    <r>
      <rPr>
        <sz val="6"/>
        <rFont val="Calibri"/>
        <family val="2"/>
        <scheme val="minor"/>
      </rPr>
      <t xml:space="preserve"> </t>
    </r>
  </si>
  <si>
    <r>
      <t>Transporte</t>
    </r>
    <r>
      <rPr>
        <b/>
        <sz val="6"/>
        <rFont val="Calibri"/>
        <family val="2"/>
        <scheme val="minor"/>
      </rPr>
      <t xml:space="preserve"> - (CLT, Art. 458 § 2º e inciso III) =&gt; (Valor Unit. do VT x Quant. de Passagem x Quant. Dias Últeis) - (Part. Empregado (6%))</t>
    </r>
  </si>
  <si>
    <r>
      <t>Auxílio-Alimentação</t>
    </r>
    <r>
      <rPr>
        <b/>
        <sz val="6"/>
        <rFont val="Calibri"/>
        <family val="2"/>
        <scheme val="minor"/>
      </rPr>
      <t xml:space="preserve"> -  (Valor Unit. do VA x Quant. Dias Últeis) - (Part. Empregado (20% / PAT))</t>
    </r>
  </si>
  <si>
    <t>PROCURADORIA GERAL DE JUSTIÇA (925129)</t>
  </si>
  <si>
    <t>5557/2023</t>
  </si>
  <si>
    <t>PE n.º 37/2023</t>
  </si>
  <si>
    <t>08/11/2023</t>
  </si>
  <si>
    <t>10:00 HORAS</t>
  </si>
  <si>
    <t>13/11/2023</t>
  </si>
  <si>
    <t>MA000126/2023</t>
  </si>
  <si>
    <t>16/06/2023</t>
  </si>
  <si>
    <t>2023</t>
  </si>
  <si>
    <t>82</t>
  </si>
  <si>
    <t>MOTORISTA</t>
  </si>
  <si>
    <t>1º DE MAIO</t>
  </si>
  <si>
    <t>1320,00</t>
  </si>
  <si>
    <t>MOTORISTA
IMPERATRIZ</t>
  </si>
  <si>
    <t>MOTORISTA
TIMON</t>
  </si>
  <si>
    <t>MOTORISTA
INTERIOR</t>
  </si>
  <si>
    <t>Plano de saúde</t>
  </si>
  <si>
    <t>Auxílio plano de assistência e cuidado pessoal</t>
  </si>
  <si>
    <t>Outros (Exames)</t>
  </si>
  <si>
    <t>Substituto na Cobertura de Outras Ausências (especificar)</t>
  </si>
  <si>
    <t>-</t>
  </si>
  <si>
    <t>4,5/5,0/0,0</t>
  </si>
  <si>
    <t>Imperatriz/Timon/Interior - MA</t>
  </si>
  <si>
    <t>QUADRO RESUMO LOTE II</t>
  </si>
  <si>
    <t>Motorista Cat. B (44 horas) Imperatriz</t>
  </si>
  <si>
    <t>Motorista Cat. B (44 horas) Timon</t>
  </si>
  <si>
    <t>Motorista Cat. B (44 horas) INTERIOR</t>
  </si>
  <si>
    <t>CATEGORIA PROFISSIONAL</t>
  </si>
  <si>
    <t>QT DE
EMPREGA
DO</t>
  </si>
  <si>
    <t>VL. MENSAL</t>
  </si>
  <si>
    <t>VL. ANUAL EMPR</t>
  </si>
  <si>
    <t>VL. MENSAL EMPREGADO</t>
  </si>
  <si>
    <t>VALOR ANUAL
SERVIÇOS</t>
  </si>
  <si>
    <t>VALOR
QUINQUENAL
SERVIÇO</t>
  </si>
  <si>
    <t>VL.
QUINQUENAL
/EMPREGAD
O</t>
  </si>
  <si>
    <t>TOTAL GERAL</t>
  </si>
  <si>
    <t>Dezoito milhões quatrocentos e vinte seis mil trezentos e vinte oito reais e oitenta centavos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</si>
</sst>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 &quot;#,##0_);\(&quot;R$ &quot;#,##0\)"/>
    <numFmt numFmtId="167" formatCode="&quot;R$ &quot;#,##0.00_);\(&quot;R$ &quot;#,##0.00\)"/>
    <numFmt numFmtId="168" formatCode="_(&quot;R$ &quot;* #,##0.00_);_(&quot;R$ &quot;* \(#,##0.00\);_(&quot;R$ &quot;* \-??_);_(@_)"/>
    <numFmt numFmtId="169" formatCode="#,##0.00\ ;&quot; (&quot;#,##0.00\);&quot; -&quot;#\ ;@\ "/>
    <numFmt numFmtId="170" formatCode="_(&quot;R$ &quot;* #,##0_);_(&quot;R$ &quot;* \(#,##0\);_(&quot;R$ &quot;* &quot;-&quot;_);_(@_)"/>
    <numFmt numFmtId="171" formatCode="&quot;R$ &quot;#,##0_);[Red]\(&quot;R$ &quot;#,##0\)"/>
    <numFmt numFmtId="172" formatCode="_(* #,##0.00_);_(* \(#,##0.00\);_(* \-??_);_(@_)"/>
    <numFmt numFmtId="173" formatCode="mmm/yyyy"/>
    <numFmt numFmtId="174" formatCode="dd/mm/yy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8"/>
      <color indexed="8"/>
      <name val="Arial"/>
      <family val="2"/>
    </font>
    <font>
      <b/>
      <i/>
      <sz val="11"/>
      <name val="Calibri"/>
      <family val="2"/>
      <scheme val="minor"/>
    </font>
    <font>
      <u/>
      <sz val="8.4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7"/>
      <name val="Calibri"/>
      <family val="2"/>
      <scheme val="minor"/>
    </font>
    <font>
      <b/>
      <sz val="10"/>
      <name val="Calibri"/>
      <family val="2"/>
      <scheme val="minor"/>
    </font>
    <font>
      <b/>
      <sz val="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9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3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166" fontId="3" fillId="0" borderId="0" applyFill="0" applyBorder="0" applyAlignment="0" applyProtection="0"/>
    <xf numFmtId="165" fontId="12" fillId="0" borderId="0" applyFont="0" applyFill="0" applyBorder="0" applyAlignment="0" applyProtection="0"/>
    <xf numFmtId="167" fontId="12" fillId="0" borderId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ill="0" applyBorder="0" applyAlignment="0" applyProtection="0"/>
    <xf numFmtId="168" fontId="12" fillId="0" borderId="0" applyFill="0" applyBorder="0" applyAlignment="0" applyProtection="0"/>
    <xf numFmtId="168" fontId="3" fillId="0" borderId="0" applyFill="0" applyBorder="0" applyAlignment="0" applyProtection="0"/>
    <xf numFmtId="167" fontId="12" fillId="0" borderId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ill="0" applyBorder="0" applyAlignment="0" applyProtection="0"/>
    <xf numFmtId="167" fontId="3" fillId="0" borderId="0" applyFill="0" applyBorder="0" applyAlignment="0" applyProtection="0"/>
    <xf numFmtId="169" fontId="3" fillId="0" borderId="0" applyFill="0" applyBorder="0" applyAlignment="0" applyProtection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9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9" fontId="3" fillId="0" borderId="0" applyFill="0" applyBorder="0" applyAlignment="0" applyProtection="0"/>
    <xf numFmtId="171" fontId="3" fillId="0" borderId="0" applyFill="0" applyBorder="0" applyAlignment="0" applyProtection="0"/>
    <xf numFmtId="164" fontId="13" fillId="0" borderId="0" applyFont="0" applyFill="0" applyBorder="0" applyAlignment="0" applyProtection="0"/>
    <xf numFmtId="167" fontId="3" fillId="0" borderId="0" applyFill="0" applyBorder="0" applyAlignment="0" applyProtection="0"/>
    <xf numFmtId="172" fontId="3" fillId="0" borderId="0" applyFill="0" applyBorder="0" applyAlignment="0" applyProtection="0"/>
    <xf numFmtId="172" fontId="12" fillId="0" borderId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3" fillId="0" borderId="0" applyFill="0" applyBorder="0" applyAlignment="0" applyProtection="0"/>
    <xf numFmtId="164" fontId="1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20" applyNumberFormat="0" applyFill="0" applyAlignment="0" applyProtection="0"/>
    <xf numFmtId="0" fontId="15" fillId="0" borderId="20" applyNumberFormat="0" applyFill="0" applyAlignment="0" applyProtection="0"/>
    <xf numFmtId="0" fontId="15" fillId="0" borderId="20" applyNumberFormat="0" applyFill="0" applyAlignment="0" applyProtection="0"/>
    <xf numFmtId="0" fontId="15" fillId="0" borderId="20" applyNumberFormat="0" applyFill="0" applyAlignment="0" applyProtection="0"/>
    <xf numFmtId="0" fontId="15" fillId="0" borderId="20" applyNumberFormat="0" applyFill="0" applyAlignment="0" applyProtection="0"/>
    <xf numFmtId="16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3" fillId="0" borderId="0" applyFill="0" applyBorder="0" applyAlignment="0" applyProtection="0"/>
    <xf numFmtId="9" fontId="16" fillId="0" borderId="0" applyFont="0" applyFill="0" applyBorder="0" applyAlignment="0" applyProtection="0"/>
    <xf numFmtId="0" fontId="3" fillId="0" borderId="0"/>
    <xf numFmtId="164" fontId="3" fillId="0" borderId="0" applyFill="0" applyBorder="0" applyAlignment="0" applyProtection="0"/>
  </cellStyleXfs>
  <cellXfs count="235">
    <xf numFmtId="0" fontId="0" fillId="0" borderId="0" xfId="0"/>
    <xf numFmtId="0" fontId="7" fillId="0" borderId="0" xfId="9" applyFont="1" applyAlignment="1">
      <alignment horizontal="center" vertical="center"/>
    </xf>
    <xf numFmtId="0" fontId="7" fillId="0" borderId="0" xfId="9" applyFont="1" applyAlignment="1">
      <alignment vertical="center"/>
    </xf>
    <xf numFmtId="0" fontId="9" fillId="0" borderId="0" xfId="9" applyFont="1" applyAlignment="1">
      <alignment horizontal="center" vertical="center" wrapText="1"/>
    </xf>
    <xf numFmtId="0" fontId="6" fillId="0" borderId="0" xfId="9" applyFont="1" applyAlignment="1">
      <alignment horizontal="right" vertical="center" wrapText="1"/>
    </xf>
    <xf numFmtId="0" fontId="17" fillId="0" borderId="0" xfId="9" applyFont="1" applyAlignment="1">
      <alignment vertical="center" wrapText="1"/>
    </xf>
    <xf numFmtId="0" fontId="18" fillId="0" borderId="0" xfId="9" applyFont="1" applyAlignment="1">
      <alignment horizontal="center" vertical="center"/>
    </xf>
    <xf numFmtId="0" fontId="18" fillId="0" borderId="0" xfId="9" applyFont="1" applyAlignment="1">
      <alignment vertical="center"/>
    </xf>
    <xf numFmtId="0" fontId="19" fillId="0" borderId="0" xfId="9" applyFont="1" applyAlignment="1">
      <alignment vertical="center"/>
    </xf>
    <xf numFmtId="0" fontId="18" fillId="0" borderId="7" xfId="9" applyFont="1" applyBorder="1" applyAlignment="1">
      <alignment horizontal="center" vertical="center" wrapText="1"/>
    </xf>
    <xf numFmtId="0" fontId="6" fillId="0" borderId="26" xfId="9" applyFont="1" applyBorder="1" applyAlignment="1">
      <alignment vertical="center" wrapText="1"/>
    </xf>
    <xf numFmtId="0" fontId="7" fillId="0" borderId="26" xfId="9" applyFont="1" applyBorder="1" applyAlignment="1">
      <alignment vertical="center"/>
    </xf>
    <xf numFmtId="0" fontId="18" fillId="0" borderId="26" xfId="9" applyFont="1" applyBorder="1" applyAlignment="1">
      <alignment vertical="center"/>
    </xf>
    <xf numFmtId="0" fontId="17" fillId="0" borderId="26" xfId="9" applyFont="1" applyBorder="1" applyAlignment="1">
      <alignment vertical="center" wrapText="1"/>
    </xf>
    <xf numFmtId="0" fontId="17" fillId="0" borderId="0" xfId="9" applyFont="1" applyAlignment="1">
      <alignment horizontal="right" vertical="center" wrapText="1"/>
    </xf>
    <xf numFmtId="0" fontId="6" fillId="0" borderId="0" xfId="9" applyFont="1" applyAlignment="1">
      <alignment vertical="center" wrapText="1"/>
    </xf>
    <xf numFmtId="0" fontId="19" fillId="0" borderId="0" xfId="9" applyFont="1" applyAlignment="1">
      <alignment vertical="center" wrapText="1"/>
    </xf>
    <xf numFmtId="43" fontId="19" fillId="0" borderId="0" xfId="9" applyNumberFormat="1" applyFont="1" applyAlignment="1">
      <alignment vertical="center"/>
    </xf>
    <xf numFmtId="0" fontId="7" fillId="0" borderId="0" xfId="9" applyFont="1" applyAlignment="1">
      <alignment horizontal="right" vertical="center"/>
    </xf>
    <xf numFmtId="0" fontId="18" fillId="0" borderId="0" xfId="9" applyFont="1" applyAlignment="1">
      <alignment horizontal="right" vertical="center"/>
    </xf>
    <xf numFmtId="0" fontId="7" fillId="0" borderId="25" xfId="9" applyFont="1" applyBorder="1" applyAlignment="1">
      <alignment vertical="center"/>
    </xf>
    <xf numFmtId="0" fontId="18" fillId="0" borderId="0" xfId="4" applyFont="1" applyAlignment="1">
      <alignment vertical="center"/>
    </xf>
    <xf numFmtId="0" fontId="1" fillId="0" borderId="0" xfId="9" applyFont="1" applyAlignment="1">
      <alignment vertical="center"/>
    </xf>
    <xf numFmtId="0" fontId="18" fillId="0" borderId="0" xfId="4" applyFont="1" applyAlignment="1">
      <alignment horizontal="right" vertical="center"/>
    </xf>
    <xf numFmtId="0" fontId="1" fillId="0" borderId="0" xfId="9" applyFont="1" applyAlignment="1">
      <alignment horizontal="right" vertical="center"/>
    </xf>
    <xf numFmtId="49" fontId="18" fillId="0" borderId="32" xfId="4" applyNumberFormat="1" applyFont="1" applyBorder="1" applyAlignment="1">
      <alignment vertical="center"/>
    </xf>
    <xf numFmtId="173" fontId="17" fillId="0" borderId="0" xfId="4" applyNumberFormat="1" applyFont="1" applyAlignment="1">
      <alignment horizontal="justify" vertical="center" wrapText="1"/>
    </xf>
    <xf numFmtId="49" fontId="18" fillId="0" borderId="34" xfId="4" applyNumberFormat="1" applyFont="1" applyBorder="1" applyAlignment="1">
      <alignment vertical="center"/>
    </xf>
    <xf numFmtId="0" fontId="1" fillId="0" borderId="26" xfId="9" applyFont="1" applyBorder="1" applyAlignment="1">
      <alignment vertical="center"/>
    </xf>
    <xf numFmtId="49" fontId="18" fillId="0" borderId="0" xfId="4" applyNumberFormat="1" applyFont="1" applyAlignment="1">
      <alignment vertical="center"/>
    </xf>
    <xf numFmtId="173" fontId="18" fillId="0" borderId="0" xfId="4" applyNumberFormat="1" applyFont="1" applyAlignment="1">
      <alignment vertical="center" wrapText="1"/>
    </xf>
    <xf numFmtId="49" fontId="18" fillId="0" borderId="24" xfId="4" applyNumberFormat="1" applyFont="1" applyBorder="1" applyAlignment="1">
      <alignment vertical="center"/>
    </xf>
    <xf numFmtId="0" fontId="1" fillId="0" borderId="25" xfId="9" applyFont="1" applyBorder="1" applyAlignment="1">
      <alignment vertical="center"/>
    </xf>
    <xf numFmtId="49" fontId="18" fillId="0" borderId="24" xfId="4" applyNumberFormat="1" applyFont="1" applyBorder="1" applyAlignment="1">
      <alignment horizontal="center" vertical="center"/>
    </xf>
    <xf numFmtId="49" fontId="18" fillId="0" borderId="32" xfId="4" applyNumberFormat="1" applyFont="1" applyBorder="1" applyAlignment="1">
      <alignment horizontal="center" vertical="center"/>
    </xf>
    <xf numFmtId="49" fontId="18" fillId="0" borderId="34" xfId="4" applyNumberFormat="1" applyFont="1" applyBorder="1" applyAlignment="1">
      <alignment horizontal="center" vertical="center"/>
    </xf>
    <xf numFmtId="0" fontId="1" fillId="0" borderId="0" xfId="9" applyFont="1" applyAlignment="1">
      <alignment vertical="center" wrapText="1"/>
    </xf>
    <xf numFmtId="43" fontId="1" fillId="0" borderId="0" xfId="9" applyNumberFormat="1" applyFont="1" applyAlignment="1">
      <alignment vertical="center"/>
    </xf>
    <xf numFmtId="0" fontId="17" fillId="0" borderId="0" xfId="4" applyFont="1" applyAlignment="1">
      <alignment horizontal="justify" vertical="center" wrapText="1"/>
    </xf>
    <xf numFmtId="173" fontId="18" fillId="0" borderId="0" xfId="4" applyNumberFormat="1" applyFont="1" applyAlignment="1">
      <alignment horizontal="justify" vertical="center" wrapText="1"/>
    </xf>
    <xf numFmtId="173" fontId="18" fillId="0" borderId="26" xfId="4" applyNumberFormat="1" applyFont="1" applyBorder="1" applyAlignment="1">
      <alignment horizontal="justify" vertical="center" wrapText="1"/>
    </xf>
    <xf numFmtId="173" fontId="18" fillId="0" borderId="25" xfId="4" applyNumberFormat="1" applyFont="1" applyBorder="1" applyAlignment="1">
      <alignment horizontal="justify" vertical="center" wrapText="1"/>
    </xf>
    <xf numFmtId="173" fontId="18" fillId="0" borderId="25" xfId="4" applyNumberFormat="1" applyFont="1" applyBorder="1" applyAlignment="1">
      <alignment vertical="center" wrapText="1"/>
    </xf>
    <xf numFmtId="173" fontId="18" fillId="0" borderId="26" xfId="4" applyNumberFormat="1" applyFont="1" applyBorder="1" applyAlignment="1">
      <alignment vertical="center" wrapText="1"/>
    </xf>
    <xf numFmtId="0" fontId="19" fillId="2" borderId="0" xfId="9" applyFont="1" applyFill="1" applyAlignment="1">
      <alignment vertical="center"/>
    </xf>
    <xf numFmtId="0" fontId="23" fillId="2" borderId="0" xfId="0" applyFont="1" applyFill="1" applyAlignment="1">
      <alignment horizontal="right" vertical="center"/>
    </xf>
    <xf numFmtId="0" fontId="17" fillId="0" borderId="7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1" fillId="0" borderId="18" xfId="9" applyFont="1" applyBorder="1" applyAlignment="1">
      <alignment horizontal="center" vertical="center" wrapText="1"/>
    </xf>
    <xf numFmtId="0" fontId="17" fillId="0" borderId="7" xfId="9" applyFont="1" applyBorder="1" applyAlignment="1">
      <alignment horizontal="center" vertical="center" wrapText="1"/>
    </xf>
    <xf numFmtId="164" fontId="17" fillId="0" borderId="1" xfId="1" applyFont="1" applyFill="1" applyBorder="1" applyAlignment="1">
      <alignment vertical="center" wrapText="1"/>
    </xf>
    <xf numFmtId="43" fontId="17" fillId="0" borderId="5" xfId="10" applyFont="1" applyFill="1" applyBorder="1" applyAlignment="1">
      <alignment horizontal="center" vertical="center" wrapText="1"/>
    </xf>
    <xf numFmtId="164" fontId="18" fillId="0" borderId="5" xfId="1" applyFont="1" applyFill="1" applyBorder="1" applyAlignment="1">
      <alignment horizontal="center" vertical="center"/>
    </xf>
    <xf numFmtId="164" fontId="17" fillId="0" borderId="18" xfId="1" applyFont="1" applyFill="1" applyBorder="1" applyAlignment="1">
      <alignment horizontal="right" vertical="center"/>
    </xf>
    <xf numFmtId="0" fontId="17" fillId="0" borderId="1" xfId="9" applyFont="1" applyBorder="1" applyAlignment="1">
      <alignment horizontal="center" vertical="center"/>
    </xf>
    <xf numFmtId="43" fontId="17" fillId="0" borderId="5" xfId="10" applyFont="1" applyFill="1" applyBorder="1" applyAlignment="1">
      <alignment horizontal="center" vertical="center"/>
    </xf>
    <xf numFmtId="10" fontId="19" fillId="0" borderId="1" xfId="9" applyNumberFormat="1" applyFont="1" applyBorder="1" applyAlignment="1">
      <alignment horizontal="right" vertical="center"/>
    </xf>
    <xf numFmtId="164" fontId="18" fillId="0" borderId="5" xfId="1" applyFont="1" applyFill="1" applyBorder="1" applyAlignment="1">
      <alignment horizontal="right" vertical="center"/>
    </xf>
    <xf numFmtId="10" fontId="21" fillId="0" borderId="1" xfId="9" applyNumberFormat="1" applyFont="1" applyBorder="1" applyAlignment="1">
      <alignment horizontal="right" vertical="center"/>
    </xf>
    <xf numFmtId="164" fontId="17" fillId="0" borderId="1" xfId="1" applyFont="1" applyFill="1" applyBorder="1" applyAlignment="1">
      <alignment horizontal="right" vertical="center"/>
    </xf>
    <xf numFmtId="164" fontId="17" fillId="0" borderId="5" xfId="1" applyFont="1" applyFill="1" applyBorder="1" applyAlignment="1">
      <alignment horizontal="right" vertical="center"/>
    </xf>
    <xf numFmtId="10" fontId="17" fillId="0" borderId="1" xfId="66" applyNumberFormat="1" applyFont="1" applyFill="1" applyBorder="1" applyAlignment="1">
      <alignment vertical="center" wrapText="1"/>
    </xf>
    <xf numFmtId="10" fontId="18" fillId="0" borderId="1" xfId="9" applyNumberFormat="1" applyFont="1" applyBorder="1" applyAlignment="1">
      <alignment horizontal="right" vertical="center"/>
    </xf>
    <xf numFmtId="10" fontId="18" fillId="0" borderId="1" xfId="9" applyNumberFormat="1" applyFont="1" applyBorder="1" applyAlignment="1">
      <alignment horizontal="right" vertical="center" wrapText="1"/>
    </xf>
    <xf numFmtId="10" fontId="17" fillId="0" borderId="17" xfId="9" applyNumberFormat="1" applyFont="1" applyBorder="1" applyAlignment="1">
      <alignment horizontal="right" vertical="center" wrapText="1"/>
    </xf>
    <xf numFmtId="10" fontId="19" fillId="0" borderId="1" xfId="9" applyNumberFormat="1" applyFont="1" applyBorder="1" applyAlignment="1">
      <alignment horizontal="right" vertical="center" wrapText="1"/>
    </xf>
    <xf numFmtId="43" fontId="18" fillId="0" borderId="5" xfId="10" applyFont="1" applyFill="1" applyBorder="1" applyAlignment="1">
      <alignment horizontal="right" vertical="center"/>
    </xf>
    <xf numFmtId="10" fontId="17" fillId="0" borderId="1" xfId="9" applyNumberFormat="1" applyFont="1" applyBorder="1" applyAlignment="1">
      <alignment vertical="center" wrapText="1"/>
    </xf>
    <xf numFmtId="43" fontId="17" fillId="0" borderId="5" xfId="10" applyFont="1" applyFill="1" applyBorder="1" applyAlignment="1">
      <alignment horizontal="right" vertical="center"/>
    </xf>
    <xf numFmtId="43" fontId="17" fillId="0" borderId="0" xfId="10" applyFont="1" applyFill="1" applyBorder="1" applyAlignment="1">
      <alignment horizontal="right" vertical="center" wrapText="1"/>
    </xf>
    <xf numFmtId="164" fontId="17" fillId="0" borderId="5" xfId="1" applyFont="1" applyFill="1" applyBorder="1" applyAlignment="1">
      <alignment horizontal="center" vertical="center"/>
    </xf>
    <xf numFmtId="0" fontId="19" fillId="0" borderId="5" xfId="9" applyFont="1" applyBorder="1" applyAlignment="1">
      <alignment vertical="center"/>
    </xf>
    <xf numFmtId="164" fontId="18" fillId="0" borderId="5" xfId="1" applyFont="1" applyFill="1" applyBorder="1" applyAlignment="1">
      <alignment vertical="center"/>
    </xf>
    <xf numFmtId="10" fontId="17" fillId="0" borderId="17" xfId="9" applyNumberFormat="1" applyFont="1" applyBorder="1" applyAlignment="1">
      <alignment horizontal="right" vertical="center"/>
    </xf>
    <xf numFmtId="43" fontId="17" fillId="0" borderId="18" xfId="10" applyFont="1" applyFill="1" applyBorder="1" applyAlignment="1">
      <alignment horizontal="right" vertical="center"/>
    </xf>
    <xf numFmtId="164" fontId="17" fillId="0" borderId="5" xfId="1" applyFont="1" applyFill="1" applyBorder="1" applyAlignment="1">
      <alignment horizontal="center" vertical="center" wrapText="1"/>
    </xf>
    <xf numFmtId="0" fontId="18" fillId="0" borderId="29" xfId="9" applyFont="1" applyBorder="1" applyAlignment="1">
      <alignment horizontal="center" vertical="center" wrapText="1"/>
    </xf>
    <xf numFmtId="43" fontId="18" fillId="0" borderId="31" xfId="10" applyFont="1" applyFill="1" applyBorder="1" applyAlignment="1">
      <alignment horizontal="right" vertical="center"/>
    </xf>
    <xf numFmtId="43" fontId="17" fillId="0" borderId="9" xfId="10" applyFont="1" applyFill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8" fillId="0" borderId="26" xfId="9" applyFont="1" applyBorder="1" applyAlignment="1">
      <alignment horizontal="center" vertical="center"/>
    </xf>
    <xf numFmtId="10" fontId="1" fillId="0" borderId="0" xfId="9" applyNumberFormat="1" applyFont="1" applyAlignment="1">
      <alignment vertical="center"/>
    </xf>
    <xf numFmtId="0" fontId="22" fillId="2" borderId="0" xfId="9" applyFont="1" applyFill="1" applyAlignment="1">
      <alignment horizontal="center" vertical="center" wrapText="1"/>
    </xf>
    <xf numFmtId="0" fontId="21" fillId="2" borderId="17" xfId="9" applyFont="1" applyFill="1" applyBorder="1" applyAlignment="1">
      <alignment horizontal="center" vertical="center" wrapText="1"/>
    </xf>
    <xf numFmtId="43" fontId="17" fillId="2" borderId="1" xfId="10" applyFont="1" applyFill="1" applyBorder="1" applyAlignment="1">
      <alignment horizontal="center" vertical="center" wrapText="1"/>
    </xf>
    <xf numFmtId="164" fontId="18" fillId="2" borderId="1" xfId="1" applyFont="1" applyFill="1" applyBorder="1" applyAlignment="1">
      <alignment horizontal="center" vertical="center"/>
    </xf>
    <xf numFmtId="164" fontId="17" fillId="2" borderId="17" xfId="1" applyFont="1" applyFill="1" applyBorder="1" applyAlignment="1">
      <alignment horizontal="right" vertical="center"/>
    </xf>
    <xf numFmtId="0" fontId="18" fillId="2" borderId="26" xfId="9" applyFont="1" applyFill="1" applyBorder="1" applyAlignment="1">
      <alignment vertical="center"/>
    </xf>
    <xf numFmtId="43" fontId="17" fillId="2" borderId="1" xfId="10" applyFont="1" applyFill="1" applyBorder="1" applyAlignment="1">
      <alignment horizontal="center" vertical="center"/>
    </xf>
    <xf numFmtId="164" fontId="18" fillId="2" borderId="1" xfId="1" applyFont="1" applyFill="1" applyBorder="1" applyAlignment="1">
      <alignment horizontal="right" vertical="center"/>
    </xf>
    <xf numFmtId="164" fontId="17" fillId="2" borderId="1" xfId="1" applyFont="1" applyFill="1" applyBorder="1" applyAlignment="1">
      <alignment horizontal="right" vertical="center"/>
    </xf>
    <xf numFmtId="0" fontId="17" fillId="2" borderId="26" xfId="9" applyFont="1" applyFill="1" applyBorder="1" applyAlignment="1">
      <alignment vertical="center" wrapText="1"/>
    </xf>
    <xf numFmtId="0" fontId="19" fillId="2" borderId="0" xfId="9" applyFont="1" applyFill="1" applyAlignment="1">
      <alignment vertical="center" wrapText="1"/>
    </xf>
    <xf numFmtId="43" fontId="18" fillId="2" borderId="1" xfId="10" applyFont="1" applyFill="1" applyBorder="1" applyAlignment="1">
      <alignment horizontal="right" vertical="center"/>
    </xf>
    <xf numFmtId="43" fontId="17" fillId="2" borderId="1" xfId="10" applyFont="1" applyFill="1" applyBorder="1" applyAlignment="1">
      <alignment horizontal="right" vertical="center"/>
    </xf>
    <xf numFmtId="43" fontId="17" fillId="2" borderId="0" xfId="10" applyFont="1" applyFill="1" applyBorder="1" applyAlignment="1">
      <alignment horizontal="right" vertical="center" wrapText="1"/>
    </xf>
    <xf numFmtId="164" fontId="17" fillId="2" borderId="1" xfId="1" applyFont="1" applyFill="1" applyBorder="1" applyAlignment="1">
      <alignment horizontal="center" vertical="center"/>
    </xf>
    <xf numFmtId="0" fontId="19" fillId="2" borderId="1" xfId="9" applyFont="1" applyFill="1" applyBorder="1" applyAlignment="1">
      <alignment vertical="center"/>
    </xf>
    <xf numFmtId="164" fontId="18" fillId="2" borderId="1" xfId="1" applyFont="1" applyFill="1" applyBorder="1" applyAlignment="1">
      <alignment vertical="center"/>
    </xf>
    <xf numFmtId="43" fontId="17" fillId="2" borderId="17" xfId="10" applyFont="1" applyFill="1" applyBorder="1" applyAlignment="1">
      <alignment horizontal="right" vertical="center"/>
    </xf>
    <xf numFmtId="0" fontId="17" fillId="2" borderId="0" xfId="9" applyFont="1" applyFill="1" applyAlignment="1">
      <alignment vertical="center" wrapText="1"/>
    </xf>
    <xf numFmtId="164" fontId="17" fillId="2" borderId="1" xfId="1" applyFont="1" applyFill="1" applyBorder="1" applyAlignment="1">
      <alignment horizontal="center" vertical="center" wrapText="1"/>
    </xf>
    <xf numFmtId="43" fontId="18" fillId="2" borderId="30" xfId="10" applyFont="1" applyFill="1" applyBorder="1" applyAlignment="1">
      <alignment horizontal="right" vertical="center"/>
    </xf>
    <xf numFmtId="43" fontId="17" fillId="2" borderId="13" xfId="10" applyFont="1" applyFill="1" applyBorder="1" applyAlignment="1">
      <alignment horizontal="right" vertical="center"/>
    </xf>
    <xf numFmtId="0" fontId="23" fillId="2" borderId="0" xfId="0" applyFont="1" applyFill="1" applyAlignment="1">
      <alignment vertical="center"/>
    </xf>
    <xf numFmtId="43" fontId="18" fillId="2" borderId="0" xfId="10" applyFont="1" applyFill="1" applyAlignment="1">
      <alignment vertical="center"/>
    </xf>
    <xf numFmtId="43" fontId="18" fillId="2" borderId="0" xfId="10" applyFont="1" applyFill="1" applyAlignment="1">
      <alignment horizontal="right" vertical="center"/>
    </xf>
    <xf numFmtId="43" fontId="18" fillId="2" borderId="0" xfId="10" applyFont="1" applyFill="1" applyBorder="1" applyAlignment="1">
      <alignment vertical="center"/>
    </xf>
    <xf numFmtId="43" fontId="18" fillId="2" borderId="26" xfId="10" applyFont="1" applyFill="1" applyBorder="1" applyAlignment="1">
      <alignment vertical="center"/>
    </xf>
    <xf numFmtId="0" fontId="17" fillId="2" borderId="13" xfId="10" applyNumberFormat="1" applyFont="1" applyFill="1" applyBorder="1" applyAlignment="1">
      <alignment horizontal="center" vertical="center" wrapText="1"/>
    </xf>
    <xf numFmtId="0" fontId="17" fillId="2" borderId="17" xfId="10" applyNumberFormat="1" applyFont="1" applyFill="1" applyBorder="1" applyAlignment="1">
      <alignment horizontal="center" vertical="center" wrapText="1"/>
    </xf>
    <xf numFmtId="0" fontId="18" fillId="2" borderId="0" xfId="10" applyNumberFormat="1" applyFont="1" applyFill="1" applyAlignment="1">
      <alignment vertical="center"/>
    </xf>
    <xf numFmtId="49" fontId="17" fillId="0" borderId="32" xfId="4" applyNumberFormat="1" applyFont="1" applyBorder="1" applyAlignment="1">
      <alignment vertical="center"/>
    </xf>
    <xf numFmtId="0" fontId="6" fillId="0" borderId="0" xfId="9" applyFont="1" applyAlignment="1">
      <alignment vertical="center"/>
    </xf>
    <xf numFmtId="49" fontId="17" fillId="0" borderId="34" xfId="4" applyNumberFormat="1" applyFont="1" applyBorder="1" applyAlignment="1">
      <alignment vertical="center"/>
    </xf>
    <xf numFmtId="0" fontId="18" fillId="0" borderId="1" xfId="1" applyNumberFormat="1" applyFont="1" applyFill="1" applyBorder="1" applyAlignment="1">
      <alignment horizontal="justify" vertical="center" wrapText="1"/>
    </xf>
    <xf numFmtId="49" fontId="18" fillId="0" borderId="25" xfId="4" applyNumberFormat="1" applyFont="1" applyBorder="1" applyAlignment="1">
      <alignment horizontal="right" vertical="center" wrapText="1"/>
    </xf>
    <xf numFmtId="49" fontId="18" fillId="0" borderId="27" xfId="4" applyNumberFormat="1" applyFont="1" applyBorder="1" applyAlignment="1">
      <alignment horizontal="right" vertical="center" wrapText="1"/>
    </xf>
    <xf numFmtId="49" fontId="18" fillId="0" borderId="0" xfId="4" applyNumberFormat="1" applyFont="1" applyAlignment="1">
      <alignment horizontal="right" vertical="center" wrapText="1"/>
    </xf>
    <xf numFmtId="49" fontId="18" fillId="0" borderId="33" xfId="4" applyNumberFormat="1" applyFont="1" applyBorder="1" applyAlignment="1">
      <alignment horizontal="right" vertical="center" wrapText="1"/>
    </xf>
    <xf numFmtId="173" fontId="18" fillId="0" borderId="26" xfId="4" applyNumberFormat="1" applyFont="1" applyBorder="1" applyAlignment="1">
      <alignment horizontal="right" vertical="center" wrapText="1"/>
    </xf>
    <xf numFmtId="173" fontId="18" fillId="0" borderId="35" xfId="4" applyNumberFormat="1" applyFont="1" applyBorder="1" applyAlignment="1">
      <alignment horizontal="right" vertical="center" wrapText="1"/>
    </xf>
    <xf numFmtId="173" fontId="17" fillId="0" borderId="26" xfId="4" applyNumberFormat="1" applyFont="1" applyBorder="1" applyAlignment="1">
      <alignment horizontal="left" vertical="center" wrapText="1"/>
    </xf>
    <xf numFmtId="49" fontId="17" fillId="0" borderId="26" xfId="4" applyNumberFormat="1" applyFont="1" applyBorder="1" applyAlignment="1">
      <alignment horizontal="right" vertical="center" wrapText="1"/>
    </xf>
    <xf numFmtId="49" fontId="17" fillId="0" borderId="35" xfId="4" applyNumberFormat="1" applyFont="1" applyBorder="1" applyAlignment="1">
      <alignment horizontal="right" vertical="center" wrapText="1"/>
    </xf>
    <xf numFmtId="49" fontId="17" fillId="0" borderId="0" xfId="4" applyNumberFormat="1" applyFont="1" applyAlignment="1">
      <alignment horizontal="right" vertical="center" wrapText="1"/>
    </xf>
    <xf numFmtId="49" fontId="17" fillId="0" borderId="33" xfId="4" applyNumberFormat="1" applyFont="1" applyBorder="1" applyAlignment="1">
      <alignment horizontal="right" vertical="center" wrapText="1"/>
    </xf>
    <xf numFmtId="173" fontId="17" fillId="0" borderId="0" xfId="4" applyNumberFormat="1" applyFont="1" applyAlignment="1">
      <alignment horizontal="right" vertical="center" wrapText="1"/>
    </xf>
    <xf numFmtId="173" fontId="17" fillId="0" borderId="33" xfId="4" applyNumberFormat="1" applyFont="1" applyBorder="1" applyAlignment="1">
      <alignment horizontal="right" vertical="center" wrapText="1"/>
    </xf>
    <xf numFmtId="173" fontId="18" fillId="0" borderId="0" xfId="4" applyNumberFormat="1" applyFont="1" applyAlignment="1">
      <alignment horizontal="right" vertical="center" wrapText="1"/>
    </xf>
    <xf numFmtId="173" fontId="18" fillId="0" borderId="33" xfId="4" applyNumberFormat="1" applyFont="1" applyBorder="1" applyAlignment="1">
      <alignment horizontal="right" vertical="center" wrapText="1"/>
    </xf>
    <xf numFmtId="0" fontId="18" fillId="0" borderId="6" xfId="1" applyNumberFormat="1" applyFont="1" applyFill="1" applyBorder="1" applyAlignment="1">
      <alignment horizontal="justify" vertical="center" wrapText="1"/>
    </xf>
    <xf numFmtId="0" fontId="18" fillId="0" borderId="3" xfId="1" applyNumberFormat="1" applyFont="1" applyFill="1" applyBorder="1" applyAlignment="1">
      <alignment horizontal="justify" vertical="center" wrapText="1"/>
    </xf>
    <xf numFmtId="0" fontId="18" fillId="0" borderId="2" xfId="1" applyNumberFormat="1" applyFont="1" applyFill="1" applyBorder="1" applyAlignment="1">
      <alignment horizontal="justify" vertical="center" wrapText="1"/>
    </xf>
    <xf numFmtId="164" fontId="17" fillId="0" borderId="1" xfId="1" applyFont="1" applyFill="1" applyBorder="1" applyAlignment="1">
      <alignment vertical="center" wrapText="1"/>
    </xf>
    <xf numFmtId="0" fontId="18" fillId="0" borderId="6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2" xfId="1" applyNumberFormat="1" applyFont="1" applyFill="1" applyBorder="1" applyAlignment="1">
      <alignment horizontal="left" vertical="center" wrapText="1"/>
    </xf>
    <xf numFmtId="49" fontId="18" fillId="0" borderId="26" xfId="4" applyNumberFormat="1" applyFont="1" applyBorder="1" applyAlignment="1">
      <alignment horizontal="right" vertical="center" wrapText="1"/>
    </xf>
    <xf numFmtId="49" fontId="18" fillId="0" borderId="35" xfId="4" applyNumberFormat="1" applyFont="1" applyBorder="1" applyAlignment="1">
      <alignment horizontal="right" vertical="center" wrapText="1"/>
    </xf>
    <xf numFmtId="0" fontId="17" fillId="4" borderId="37" xfId="4" applyFont="1" applyFill="1" applyBorder="1" applyAlignment="1">
      <alignment horizontal="left" vertical="center" wrapText="1"/>
    </xf>
    <xf numFmtId="0" fontId="17" fillId="4" borderId="36" xfId="4" applyFont="1" applyFill="1" applyBorder="1" applyAlignment="1">
      <alignment horizontal="left" vertical="center" wrapText="1"/>
    </xf>
    <xf numFmtId="0" fontId="17" fillId="4" borderId="38" xfId="4" applyFont="1" applyFill="1" applyBorder="1" applyAlignment="1">
      <alignment horizontal="left" vertical="center" wrapText="1"/>
    </xf>
    <xf numFmtId="174" fontId="18" fillId="0" borderId="25" xfId="4" applyNumberFormat="1" applyFont="1" applyBorder="1" applyAlignment="1">
      <alignment horizontal="right" vertical="center"/>
    </xf>
    <xf numFmtId="174" fontId="18" fillId="0" borderId="27" xfId="4" applyNumberFormat="1" applyFont="1" applyBorder="1" applyAlignment="1">
      <alignment horizontal="right" vertical="center"/>
    </xf>
    <xf numFmtId="0" fontId="17" fillId="0" borderId="1" xfId="1" applyNumberFormat="1" applyFont="1" applyFill="1" applyBorder="1" applyAlignment="1">
      <alignment horizontal="justify" vertical="center" wrapText="1"/>
    </xf>
    <xf numFmtId="164" fontId="17" fillId="0" borderId="7" xfId="1" applyFont="1" applyFill="1" applyBorder="1" applyAlignment="1">
      <alignment horizontal="left" vertical="center" wrapText="1"/>
    </xf>
    <xf numFmtId="164" fontId="17" fillId="0" borderId="1" xfId="1" applyFont="1" applyFill="1" applyBorder="1" applyAlignment="1">
      <alignment horizontal="left" vertical="center" wrapText="1"/>
    </xf>
    <xf numFmtId="164" fontId="24" fillId="0" borderId="26" xfId="1" applyFont="1" applyFill="1" applyBorder="1" applyAlignment="1">
      <alignment horizontal="right" vertical="center"/>
    </xf>
    <xf numFmtId="0" fontId="17" fillId="0" borderId="37" xfId="4" applyFont="1" applyBorder="1" applyAlignment="1">
      <alignment horizontal="left" vertical="center" wrapText="1"/>
    </xf>
    <xf numFmtId="0" fontId="17" fillId="0" borderId="36" xfId="4" applyFont="1" applyBorder="1" applyAlignment="1">
      <alignment horizontal="left" vertical="center" wrapText="1"/>
    </xf>
    <xf numFmtId="0" fontId="17" fillId="0" borderId="38" xfId="4" applyFont="1" applyBorder="1" applyAlignment="1">
      <alignment horizontal="left" vertical="center" wrapText="1"/>
    </xf>
    <xf numFmtId="164" fontId="17" fillId="0" borderId="14" xfId="1" applyFont="1" applyFill="1" applyBorder="1" applyAlignment="1">
      <alignment horizontal="left" vertical="center" wrapText="1"/>
    </xf>
    <xf numFmtId="164" fontId="17" fillId="0" borderId="15" xfId="1" applyFont="1" applyFill="1" applyBorder="1" applyAlignment="1">
      <alignment horizontal="left" vertical="center" wrapText="1"/>
    </xf>
    <xf numFmtId="164" fontId="17" fillId="0" borderId="16" xfId="1" applyFont="1" applyFill="1" applyBorder="1" applyAlignment="1">
      <alignment horizontal="left" vertical="center" wrapText="1"/>
    </xf>
    <xf numFmtId="164" fontId="17" fillId="0" borderId="4" xfId="1" applyFont="1" applyFill="1" applyBorder="1" applyAlignment="1">
      <alignment horizontal="left" vertical="center" wrapText="1"/>
    </xf>
    <xf numFmtId="164" fontId="17" fillId="0" borderId="3" xfId="1" applyFont="1" applyFill="1" applyBorder="1" applyAlignment="1">
      <alignment horizontal="left" vertical="center" wrapText="1"/>
    </xf>
    <xf numFmtId="164" fontId="17" fillId="0" borderId="2" xfId="1" applyFont="1" applyFill="1" applyBorder="1" applyAlignment="1">
      <alignment horizontal="left" vertical="center" wrapText="1"/>
    </xf>
    <xf numFmtId="164" fontId="17" fillId="0" borderId="6" xfId="1" applyFont="1" applyFill="1" applyBorder="1" applyAlignment="1">
      <alignment horizontal="left" vertical="center" wrapText="1"/>
    </xf>
    <xf numFmtId="0" fontId="18" fillId="0" borderId="1" xfId="1" applyNumberFormat="1" applyFont="1" applyFill="1" applyBorder="1" applyAlignment="1">
      <alignment vertical="center" wrapText="1"/>
    </xf>
    <xf numFmtId="164" fontId="18" fillId="0" borderId="1" xfId="1" applyFont="1" applyFill="1" applyBorder="1" applyAlignment="1">
      <alignment horizontal="left" vertical="center" wrapText="1"/>
    </xf>
    <xf numFmtId="164" fontId="17" fillId="0" borderId="8" xfId="1" applyFont="1" applyFill="1" applyBorder="1" applyAlignment="1">
      <alignment horizontal="left" vertical="center" wrapText="1"/>
    </xf>
    <xf numFmtId="164" fontId="17" fillId="0" borderId="21" xfId="1" applyFont="1" applyFill="1" applyBorder="1" applyAlignment="1">
      <alignment horizontal="left" vertical="center" wrapText="1"/>
    </xf>
    <xf numFmtId="164" fontId="17" fillId="0" borderId="10" xfId="1" applyFont="1" applyFill="1" applyBorder="1" applyAlignment="1">
      <alignment horizontal="left" vertical="center" wrapText="1"/>
    </xf>
    <xf numFmtId="164" fontId="17" fillId="0" borderId="11" xfId="1" applyFont="1" applyFill="1" applyBorder="1" applyAlignment="1">
      <alignment horizontal="left" vertical="center" wrapText="1"/>
    </xf>
    <xf numFmtId="164" fontId="17" fillId="0" borderId="12" xfId="1" applyFont="1" applyFill="1" applyBorder="1" applyAlignment="1">
      <alignment horizontal="left" vertical="center" wrapText="1"/>
    </xf>
    <xf numFmtId="164" fontId="17" fillId="0" borderId="13" xfId="1" applyFont="1" applyFill="1" applyBorder="1" applyAlignment="1">
      <alignment horizontal="left" vertical="center" wrapText="1"/>
    </xf>
    <xf numFmtId="164" fontId="17" fillId="0" borderId="9" xfId="1" applyFont="1" applyFill="1" applyBorder="1" applyAlignment="1">
      <alignment horizontal="left" vertical="center" wrapText="1"/>
    </xf>
    <xf numFmtId="164" fontId="17" fillId="0" borderId="5" xfId="1" applyFont="1" applyFill="1" applyBorder="1" applyAlignment="1">
      <alignment horizontal="left" vertical="center" wrapText="1"/>
    </xf>
    <xf numFmtId="164" fontId="19" fillId="0" borderId="3" xfId="1" applyFont="1" applyFill="1" applyBorder="1" applyAlignment="1">
      <alignment horizontal="left" vertical="center" wrapText="1"/>
    </xf>
    <xf numFmtId="164" fontId="19" fillId="0" borderId="2" xfId="1" applyFont="1" applyFill="1" applyBorder="1" applyAlignment="1">
      <alignment horizontal="left" vertical="center" wrapText="1"/>
    </xf>
    <xf numFmtId="164" fontId="18" fillId="0" borderId="6" xfId="1" applyFont="1" applyFill="1" applyBorder="1" applyAlignment="1">
      <alignment horizontal="left" vertical="center" wrapText="1"/>
    </xf>
    <xf numFmtId="164" fontId="18" fillId="0" borderId="3" xfId="1" applyFont="1" applyFill="1" applyBorder="1" applyAlignment="1">
      <alignment horizontal="left" vertical="center" wrapText="1"/>
    </xf>
    <xf numFmtId="164" fontId="18" fillId="0" borderId="2" xfId="1" applyFont="1" applyFill="1" applyBorder="1" applyAlignment="1">
      <alignment horizontal="left" vertical="center" wrapText="1"/>
    </xf>
    <xf numFmtId="0" fontId="17" fillId="0" borderId="4" xfId="9" applyFont="1" applyBorder="1" applyAlignment="1">
      <alignment horizontal="left" vertical="center" wrapText="1"/>
    </xf>
    <xf numFmtId="0" fontId="17" fillId="0" borderId="3" xfId="9" applyFont="1" applyBorder="1" applyAlignment="1">
      <alignment horizontal="left" vertical="center" wrapText="1"/>
    </xf>
    <xf numFmtId="0" fontId="17" fillId="0" borderId="2" xfId="9" applyFont="1" applyBorder="1" applyAlignment="1">
      <alignment horizontal="left" vertical="center" wrapText="1"/>
    </xf>
    <xf numFmtId="0" fontId="17" fillId="0" borderId="14" xfId="9" applyFont="1" applyBorder="1" applyAlignment="1">
      <alignment horizontal="left" vertical="center" wrapText="1"/>
    </xf>
    <xf numFmtId="0" fontId="17" fillId="0" borderId="15" xfId="9" applyFont="1" applyBorder="1" applyAlignment="1">
      <alignment horizontal="left" vertical="center" wrapText="1"/>
    </xf>
    <xf numFmtId="0" fontId="17" fillId="0" borderId="16" xfId="9" applyFont="1" applyBorder="1" applyAlignment="1">
      <alignment horizontal="left" vertical="center" wrapText="1"/>
    </xf>
    <xf numFmtId="164" fontId="19" fillId="0" borderId="1" xfId="1" applyFont="1" applyFill="1" applyBorder="1" applyAlignment="1">
      <alignment horizontal="left" vertical="center" wrapText="1"/>
    </xf>
    <xf numFmtId="164" fontId="17" fillId="0" borderId="1" xfId="1" applyFont="1" applyFill="1" applyBorder="1" applyAlignment="1">
      <alignment horizontal="left" vertical="center"/>
    </xf>
    <xf numFmtId="0" fontId="18" fillId="0" borderId="1" xfId="1" applyNumberFormat="1" applyFont="1" applyFill="1" applyBorder="1" applyAlignment="1">
      <alignment vertical="center"/>
    </xf>
    <xf numFmtId="0" fontId="18" fillId="0" borderId="1" xfId="1" applyNumberFormat="1" applyFont="1" applyFill="1" applyBorder="1" applyAlignment="1">
      <alignment horizontal="left" vertical="center" wrapText="1"/>
    </xf>
    <xf numFmtId="164" fontId="17" fillId="0" borderId="19" xfId="1" applyFont="1" applyFill="1" applyBorder="1" applyAlignment="1">
      <alignment horizontal="left" vertical="center" wrapText="1"/>
    </xf>
    <xf numFmtId="164" fontId="17" fillId="0" borderId="17" xfId="1" applyFont="1" applyFill="1" applyBorder="1" applyAlignment="1">
      <alignment horizontal="left" vertical="center" wrapText="1"/>
    </xf>
    <xf numFmtId="0" fontId="17" fillId="0" borderId="7" xfId="9" applyFont="1" applyBorder="1" applyAlignment="1">
      <alignment vertical="center" wrapText="1"/>
    </xf>
    <xf numFmtId="0" fontId="17" fillId="0" borderId="1" xfId="9" applyFont="1" applyBorder="1" applyAlignment="1">
      <alignment vertical="center" wrapText="1"/>
    </xf>
    <xf numFmtId="0" fontId="17" fillId="0" borderId="7" xfId="9" applyFont="1" applyBorder="1" applyAlignment="1">
      <alignment horizontal="center" vertical="center"/>
    </xf>
    <xf numFmtId="0" fontId="18" fillId="0" borderId="1" xfId="1" applyNumberFormat="1" applyFont="1" applyFill="1" applyBorder="1" applyAlignment="1">
      <alignment horizontal="left" vertical="center"/>
    </xf>
    <xf numFmtId="0" fontId="18" fillId="0" borderId="0" xfId="35" applyFont="1" applyAlignment="1">
      <alignment horizontal="center" vertical="center"/>
    </xf>
    <xf numFmtId="0" fontId="17" fillId="0" borderId="12" xfId="9" applyFont="1" applyBorder="1" applyAlignment="1">
      <alignment horizontal="left" vertical="center" wrapText="1"/>
    </xf>
    <xf numFmtId="0" fontId="17" fillId="0" borderId="13" xfId="9" applyFont="1" applyBorder="1" applyAlignment="1">
      <alignment horizontal="left" vertical="center" wrapText="1"/>
    </xf>
    <xf numFmtId="164" fontId="18" fillId="0" borderId="30" xfId="1" applyFont="1" applyFill="1" applyBorder="1" applyAlignment="1">
      <alignment horizontal="left" vertical="center" wrapText="1"/>
    </xf>
    <xf numFmtId="164" fontId="19" fillId="0" borderId="30" xfId="1" applyFont="1" applyFill="1" applyBorder="1" applyAlignment="1">
      <alignment horizontal="left" vertical="center" wrapText="1"/>
    </xf>
    <xf numFmtId="0" fontId="22" fillId="0" borderId="0" xfId="9" applyFont="1" applyAlignment="1">
      <alignment horizontal="center" vertical="center" wrapText="1"/>
    </xf>
    <xf numFmtId="164" fontId="17" fillId="0" borderId="21" xfId="1" applyFont="1" applyFill="1" applyBorder="1" applyAlignment="1">
      <alignment horizontal="left" vertical="center"/>
    </xf>
    <xf numFmtId="164" fontId="17" fillId="0" borderId="10" xfId="1" applyFont="1" applyFill="1" applyBorder="1" applyAlignment="1">
      <alignment horizontal="left" vertical="center"/>
    </xf>
    <xf numFmtId="164" fontId="17" fillId="0" borderId="11" xfId="1" applyFont="1" applyFill="1" applyBorder="1" applyAlignment="1">
      <alignment horizontal="left" vertical="center"/>
    </xf>
    <xf numFmtId="164" fontId="17" fillId="0" borderId="12" xfId="1" applyFont="1" applyFill="1" applyBorder="1" applyAlignment="1">
      <alignment horizontal="left" vertical="center"/>
    </xf>
    <xf numFmtId="164" fontId="17" fillId="0" borderId="13" xfId="1" applyFont="1" applyFill="1" applyBorder="1" applyAlignment="1">
      <alignment horizontal="left" vertical="center"/>
    </xf>
    <xf numFmtId="164" fontId="17" fillId="0" borderId="19" xfId="1" applyFont="1" applyFill="1" applyBorder="1" applyAlignment="1">
      <alignment horizontal="left" vertical="center"/>
    </xf>
    <xf numFmtId="164" fontId="17" fillId="0" borderId="17" xfId="1" applyFont="1" applyFill="1" applyBorder="1" applyAlignment="1">
      <alignment horizontal="left" vertical="center"/>
    </xf>
    <xf numFmtId="0" fontId="17" fillId="0" borderId="19" xfId="9" applyFont="1" applyBorder="1" applyAlignment="1">
      <alignment horizontal="left" vertical="center" wrapText="1"/>
    </xf>
    <xf numFmtId="0" fontId="17" fillId="0" borderId="17" xfId="9" applyFont="1" applyBorder="1" applyAlignment="1">
      <alignment horizontal="left" vertical="center" wrapText="1"/>
    </xf>
    <xf numFmtId="164" fontId="17" fillId="0" borderId="22" xfId="1" applyFont="1" applyFill="1" applyBorder="1" applyAlignment="1">
      <alignment horizontal="left" vertical="center" wrapText="1"/>
    </xf>
    <xf numFmtId="164" fontId="17" fillId="0" borderId="23" xfId="1" applyFont="1" applyFill="1" applyBorder="1" applyAlignment="1">
      <alignment horizontal="left" vertical="center" wrapText="1"/>
    </xf>
    <xf numFmtId="164" fontId="17" fillId="0" borderId="28" xfId="1" applyFont="1" applyFill="1" applyBorder="1" applyAlignment="1">
      <alignment horizontal="left" vertical="center" wrapText="1"/>
    </xf>
    <xf numFmtId="164" fontId="17" fillId="0" borderId="24" xfId="1" applyFont="1" applyFill="1" applyBorder="1" applyAlignment="1">
      <alignment horizontal="left" vertical="center" wrapText="1"/>
    </xf>
    <xf numFmtId="164" fontId="17" fillId="0" borderId="25" xfId="1" applyFont="1" applyFill="1" applyBorder="1" applyAlignment="1">
      <alignment horizontal="left" vertical="center" wrapText="1"/>
    </xf>
    <xf numFmtId="164" fontId="17" fillId="0" borderId="27" xfId="1" applyFont="1" applyFill="1" applyBorder="1" applyAlignment="1">
      <alignment horizontal="left" vertical="center" wrapText="1"/>
    </xf>
    <xf numFmtId="0" fontId="19" fillId="0" borderId="1" xfId="9" applyFont="1" applyBorder="1" applyAlignment="1">
      <alignment horizontal="center" vertical="center"/>
    </xf>
    <xf numFmtId="0" fontId="19" fillId="0" borderId="1" xfId="9" applyFont="1" applyBorder="1" applyAlignment="1">
      <alignment vertical="center" wrapText="1"/>
    </xf>
    <xf numFmtId="0" fontId="19" fillId="0" borderId="1" xfId="9" applyFont="1" applyBorder="1" applyAlignment="1">
      <alignment horizontal="center" vertical="center" wrapText="1"/>
    </xf>
    <xf numFmtId="0" fontId="18" fillId="3" borderId="1" xfId="4" applyFont="1" applyFill="1" applyBorder="1" applyAlignment="1">
      <alignment horizontal="center" vertical="center"/>
    </xf>
    <xf numFmtId="0" fontId="18" fillId="3" borderId="1" xfId="4" applyFont="1" applyFill="1" applyBorder="1" applyAlignment="1">
      <alignment vertical="center"/>
    </xf>
    <xf numFmtId="43" fontId="18" fillId="3" borderId="1" xfId="4" applyNumberFormat="1" applyFont="1" applyFill="1" applyBorder="1" applyAlignment="1">
      <alignment horizontal="center" vertical="center"/>
    </xf>
    <xf numFmtId="43" fontId="18" fillId="3" borderId="1" xfId="4" applyNumberFormat="1" applyFont="1" applyFill="1" applyBorder="1" applyAlignment="1">
      <alignment horizontal="center" vertical="center"/>
    </xf>
    <xf numFmtId="0" fontId="18" fillId="3" borderId="1" xfId="4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3" fontId="18" fillId="0" borderId="1" xfId="0" applyNumberFormat="1" applyFont="1" applyBorder="1" applyAlignment="1">
      <alignment horizontal="center" vertical="center"/>
    </xf>
    <xf numFmtId="43" fontId="18" fillId="0" borderId="1" xfId="9" applyNumberFormat="1" applyFont="1" applyBorder="1" applyAlignment="1">
      <alignment horizontal="center" vertical="center"/>
    </xf>
    <xf numFmtId="0" fontId="18" fillId="0" borderId="1" xfId="9" applyFont="1" applyBorder="1" applyAlignment="1">
      <alignment horizontal="center" vertical="center"/>
    </xf>
    <xf numFmtId="43" fontId="18" fillId="2" borderId="1" xfId="10" applyNumberFormat="1" applyFont="1" applyFill="1" applyBorder="1" applyAlignment="1">
      <alignment horizontal="center" vertical="center"/>
    </xf>
    <xf numFmtId="43" fontId="19" fillId="2" borderId="1" xfId="9" applyNumberFormat="1" applyFont="1" applyFill="1" applyBorder="1" applyAlignment="1">
      <alignment horizontal="center" vertical="center"/>
    </xf>
    <xf numFmtId="0" fontId="17" fillId="0" borderId="1" xfId="4" applyFont="1" applyBorder="1" applyAlignment="1">
      <alignment horizontal="center" vertical="center"/>
    </xf>
    <xf numFmtId="43" fontId="17" fillId="0" borderId="1" xfId="9" applyNumberFormat="1" applyFont="1" applyBorder="1" applyAlignment="1">
      <alignment horizontal="center" vertical="center"/>
    </xf>
    <xf numFmtId="0" fontId="17" fillId="0" borderId="1" xfId="9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3" fontId="17" fillId="0" borderId="1" xfId="0" applyNumberFormat="1" applyFont="1" applyBorder="1" applyAlignment="1">
      <alignment horizontal="center" vertical="center"/>
    </xf>
    <xf numFmtId="43" fontId="17" fillId="2" borderId="1" xfId="10" applyNumberFormat="1" applyFont="1" applyFill="1" applyBorder="1" applyAlignment="1">
      <alignment horizontal="center" vertical="center"/>
    </xf>
    <xf numFmtId="43" fontId="21" fillId="2" borderId="1" xfId="9" applyNumberFormat="1" applyFont="1" applyFill="1" applyBorder="1" applyAlignment="1">
      <alignment horizontal="center" vertical="center"/>
    </xf>
    <xf numFmtId="43" fontId="21" fillId="0" borderId="1" xfId="9" applyNumberFormat="1" applyFont="1" applyBorder="1" applyAlignment="1">
      <alignment horizontal="center" vertical="center"/>
    </xf>
    <xf numFmtId="0" fontId="21" fillId="0" borderId="1" xfId="9" applyFont="1" applyBorder="1" applyAlignment="1">
      <alignment horizontal="center" vertical="center"/>
    </xf>
    <xf numFmtId="0" fontId="17" fillId="0" borderId="39" xfId="4" applyFont="1" applyBorder="1" applyAlignment="1">
      <alignment horizontal="center" vertical="center"/>
    </xf>
  </cellXfs>
  <cellStyles count="69">
    <cellStyle name="Default" xfId="67" xr:uid="{00000000-0005-0000-0000-000000000000}"/>
    <cellStyle name="Excel Built-in Normal" xfId="13" xr:uid="{00000000-0005-0000-0000-000001000000}"/>
    <cellStyle name="Hyperlink 2" xfId="14" xr:uid="{00000000-0005-0000-0000-000003000000}"/>
    <cellStyle name="Hyperlink 3" xfId="15" xr:uid="{00000000-0005-0000-0000-000004000000}"/>
    <cellStyle name="Moeda 2" xfId="7" xr:uid="{00000000-0005-0000-0000-000005000000}"/>
    <cellStyle name="Moeda 2 2" xfId="16" xr:uid="{00000000-0005-0000-0000-000006000000}"/>
    <cellStyle name="Moeda 2 2 2" xfId="17" xr:uid="{00000000-0005-0000-0000-000007000000}"/>
    <cellStyle name="Moeda 2 2 3" xfId="18" xr:uid="{00000000-0005-0000-0000-000008000000}"/>
    <cellStyle name="Moeda 2 2 4" xfId="19" xr:uid="{00000000-0005-0000-0000-000009000000}"/>
    <cellStyle name="Moeda 2 3" xfId="20" xr:uid="{00000000-0005-0000-0000-00000A000000}"/>
    <cellStyle name="Moeda 2 4" xfId="21" xr:uid="{00000000-0005-0000-0000-00000B000000}"/>
    <cellStyle name="Moeda 3" xfId="11" xr:uid="{00000000-0005-0000-0000-00000C000000}"/>
    <cellStyle name="Moeda 3 2" xfId="22" xr:uid="{00000000-0005-0000-0000-00000D000000}"/>
    <cellStyle name="Moeda 3 3" xfId="23" xr:uid="{00000000-0005-0000-0000-00000E000000}"/>
    <cellStyle name="Moeda 3 4" xfId="24" xr:uid="{00000000-0005-0000-0000-00000F000000}"/>
    <cellStyle name="Moeda 4" xfId="25" xr:uid="{00000000-0005-0000-0000-000010000000}"/>
    <cellStyle name="Moeda 4 2" xfId="26" xr:uid="{00000000-0005-0000-0000-000011000000}"/>
    <cellStyle name="Moeda 4 2 2" xfId="27" xr:uid="{00000000-0005-0000-0000-000012000000}"/>
    <cellStyle name="Moeda 4 3" xfId="28" xr:uid="{00000000-0005-0000-0000-000013000000}"/>
    <cellStyle name="Moeda 5" xfId="29" xr:uid="{00000000-0005-0000-0000-000014000000}"/>
    <cellStyle name="Moeda 5 2" xfId="30" xr:uid="{00000000-0005-0000-0000-000015000000}"/>
    <cellStyle name="Moeda 6" xfId="31" xr:uid="{00000000-0005-0000-0000-000016000000}"/>
    <cellStyle name="Moeda 7" xfId="32" xr:uid="{00000000-0005-0000-0000-000017000000}"/>
    <cellStyle name="Moeda 8" xfId="33" xr:uid="{00000000-0005-0000-0000-000018000000}"/>
    <cellStyle name="Normal" xfId="0" builtinId="0"/>
    <cellStyle name="Normal 2" xfId="4" xr:uid="{00000000-0005-0000-0000-00001A000000}"/>
    <cellStyle name="Normal 2 2" xfId="12" xr:uid="{00000000-0005-0000-0000-00001B000000}"/>
    <cellStyle name="Normal 2 3" xfId="34" xr:uid="{00000000-0005-0000-0000-00001C000000}"/>
    <cellStyle name="Normal 3" xfId="9" xr:uid="{00000000-0005-0000-0000-00001D000000}"/>
    <cellStyle name="Normal 3 2" xfId="35" xr:uid="{00000000-0005-0000-0000-00001E000000}"/>
    <cellStyle name="Normal 3 2 2" xfId="36" xr:uid="{00000000-0005-0000-0000-00001F000000}"/>
    <cellStyle name="Normal 4" xfId="37" xr:uid="{00000000-0005-0000-0000-000020000000}"/>
    <cellStyle name="Normal 5" xfId="38" xr:uid="{00000000-0005-0000-0000-000021000000}"/>
    <cellStyle name="Normal 6" xfId="39" xr:uid="{00000000-0005-0000-0000-000022000000}"/>
    <cellStyle name="Normal 7" xfId="40" xr:uid="{00000000-0005-0000-0000-000023000000}"/>
    <cellStyle name="Normal 8" xfId="41" xr:uid="{00000000-0005-0000-0000-000024000000}"/>
    <cellStyle name="Porcentagem" xfId="66" builtinId="5"/>
    <cellStyle name="Porcentagem 2" xfId="3" xr:uid="{00000000-0005-0000-0000-000026000000}"/>
    <cellStyle name="Porcentagem 2 2" xfId="8" xr:uid="{00000000-0005-0000-0000-000027000000}"/>
    <cellStyle name="Porcentagem 3" xfId="5" xr:uid="{00000000-0005-0000-0000-000028000000}"/>
    <cellStyle name="Porcentagem 3 2" xfId="42" xr:uid="{00000000-0005-0000-0000-000029000000}"/>
    <cellStyle name="Porcentagem 4" xfId="43" xr:uid="{00000000-0005-0000-0000-00002A000000}"/>
    <cellStyle name="Porcentagem 5" xfId="44" xr:uid="{00000000-0005-0000-0000-00002B000000}"/>
    <cellStyle name="Porcentagem 6" xfId="45" xr:uid="{00000000-0005-0000-0000-00002C000000}"/>
    <cellStyle name="Porcentagem 7" xfId="46" xr:uid="{00000000-0005-0000-0000-00002D000000}"/>
    <cellStyle name="Separador de milhares 2" xfId="47" xr:uid="{00000000-0005-0000-0000-00002E000000}"/>
    <cellStyle name="Separador de milhares 2 2" xfId="48" xr:uid="{00000000-0005-0000-0000-00002F000000}"/>
    <cellStyle name="Separador de milhares 2 2 2" xfId="49" xr:uid="{00000000-0005-0000-0000-000030000000}"/>
    <cellStyle name="Separador de milhares 2 3" xfId="50" xr:uid="{00000000-0005-0000-0000-000031000000}"/>
    <cellStyle name="Separador de milhares 2 4" xfId="51" xr:uid="{00000000-0005-0000-0000-000032000000}"/>
    <cellStyle name="Separador de milhares 3" xfId="52" xr:uid="{00000000-0005-0000-0000-000033000000}"/>
    <cellStyle name="Separador de milhares 3 2" xfId="53" xr:uid="{00000000-0005-0000-0000-000034000000}"/>
    <cellStyle name="Separador de milhares 3 3" xfId="54" xr:uid="{00000000-0005-0000-0000-000035000000}"/>
    <cellStyle name="Separador de milhares 4" xfId="55" xr:uid="{00000000-0005-0000-0000-000036000000}"/>
    <cellStyle name="Separador de milhares 5" xfId="56" xr:uid="{00000000-0005-0000-0000-000037000000}"/>
    <cellStyle name="Título 1 1" xfId="57" xr:uid="{00000000-0005-0000-0000-000038000000}"/>
    <cellStyle name="Título 1 1 1" xfId="58" xr:uid="{00000000-0005-0000-0000-000039000000}"/>
    <cellStyle name="Título 1 1 1 1" xfId="59" xr:uid="{00000000-0005-0000-0000-00003A000000}"/>
    <cellStyle name="Título 1 1 1 1 1" xfId="60" xr:uid="{00000000-0005-0000-0000-00003B000000}"/>
    <cellStyle name="Título 1 1 1 1 1 1" xfId="61" xr:uid="{00000000-0005-0000-0000-00003C000000}"/>
    <cellStyle name="Título 1 1 1 1 1 1 1" xfId="62" xr:uid="{00000000-0005-0000-0000-00003D000000}"/>
    <cellStyle name="Vírgula" xfId="1" builtinId="3"/>
    <cellStyle name="Vírgula 2" xfId="2" xr:uid="{00000000-0005-0000-0000-00003F000000}"/>
    <cellStyle name="Vírgula 2 2" xfId="63" xr:uid="{00000000-0005-0000-0000-000040000000}"/>
    <cellStyle name="Vírgula 3" xfId="6" xr:uid="{00000000-0005-0000-0000-000041000000}"/>
    <cellStyle name="Vírgula 3 2" xfId="68" xr:uid="{00000000-0005-0000-0000-000042000000}"/>
    <cellStyle name="Vírgula 4" xfId="10" xr:uid="{00000000-0005-0000-0000-000043000000}"/>
    <cellStyle name="Vírgula 5" xfId="64" xr:uid="{00000000-0005-0000-0000-000044000000}"/>
    <cellStyle name="Vírgula 6" xfId="65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4</xdr:col>
      <xdr:colOff>635269</xdr:colOff>
      <xdr:row>4</xdr:row>
      <xdr:rowOff>88307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C2D47A6-3892-49E6-92BB-E6B500DDE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102494" cy="7264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L151"/>
  <sheetViews>
    <sheetView showGridLines="0" tabSelected="1" view="pageBreakPreview" topLeftCell="A130" zoomScaleNormal="100" zoomScaleSheetLayoutView="100" workbookViewId="0">
      <selection activeCell="A133" sqref="A133:G133"/>
    </sheetView>
  </sheetViews>
  <sheetFormatPr defaultRowHeight="15" x14ac:dyDescent="0.2"/>
  <cols>
    <col min="1" max="1" width="3.140625" style="1" bestFit="1" customWidth="1"/>
    <col min="2" max="2" width="41.42578125" style="2" customWidth="1"/>
    <col min="3" max="3" width="10.140625" style="2" customWidth="1"/>
    <col min="4" max="4" width="12.28515625" style="2" customWidth="1"/>
    <col min="5" max="5" width="12" style="2" customWidth="1"/>
    <col min="6" max="6" width="4.5703125" style="2" bestFit="1" customWidth="1"/>
    <col min="7" max="7" width="10.42578125" style="6" customWidth="1"/>
    <col min="8" max="8" width="10.85546875" style="105" bestFit="1" customWidth="1"/>
    <col min="9" max="9" width="12.140625" style="44" customWidth="1"/>
    <col min="10" max="10" width="9.5703125" style="44" bestFit="1" customWidth="1"/>
    <col min="11" max="11" width="11.140625" style="22" bestFit="1" customWidth="1"/>
    <col min="12" max="230" width="8.85546875" style="22"/>
    <col min="231" max="231" width="1.85546875" style="22" customWidth="1"/>
    <col min="232" max="232" width="7.28515625" style="22" customWidth="1"/>
    <col min="233" max="233" width="9.85546875" style="22" customWidth="1"/>
    <col min="234" max="234" width="12.7109375" style="22" customWidth="1"/>
    <col min="235" max="235" width="11.140625" style="22" customWidth="1"/>
    <col min="236" max="236" width="10.85546875" style="22" customWidth="1"/>
    <col min="237" max="237" width="11.5703125" style="22" customWidth="1"/>
    <col min="238" max="238" width="13.42578125" style="22" customWidth="1"/>
    <col min="239" max="239" width="11.140625" style="22" customWidth="1"/>
    <col min="240" max="240" width="11.28515625" style="22" bestFit="1" customWidth="1"/>
    <col min="241" max="241" width="11.5703125" style="22" customWidth="1"/>
    <col min="242" max="242" width="8.85546875" style="22" customWidth="1"/>
    <col min="243" max="243" width="9.85546875" style="22" bestFit="1" customWidth="1"/>
    <col min="244" max="244" width="8.85546875" style="22"/>
    <col min="245" max="245" width="9.5703125" style="22" bestFit="1" customWidth="1"/>
    <col min="246" max="486" width="8.85546875" style="22"/>
    <col min="487" max="487" width="1.85546875" style="22" customWidth="1"/>
    <col min="488" max="488" width="7.28515625" style="22" customWidth="1"/>
    <col min="489" max="489" width="9.85546875" style="22" customWidth="1"/>
    <col min="490" max="490" width="12.7109375" style="22" customWidth="1"/>
    <col min="491" max="491" width="11.140625" style="22" customWidth="1"/>
    <col min="492" max="492" width="10.85546875" style="22" customWidth="1"/>
    <col min="493" max="493" width="11.5703125" style="22" customWidth="1"/>
    <col min="494" max="494" width="13.42578125" style="22" customWidth="1"/>
    <col min="495" max="495" width="11.140625" style="22" customWidth="1"/>
    <col min="496" max="496" width="11.28515625" style="22" bestFit="1" customWidth="1"/>
    <col min="497" max="497" width="11.5703125" style="22" customWidth="1"/>
    <col min="498" max="498" width="8.85546875" style="22" customWidth="1"/>
    <col min="499" max="499" width="9.85546875" style="22" bestFit="1" customWidth="1"/>
    <col min="500" max="500" width="8.85546875" style="22"/>
    <col min="501" max="501" width="9.5703125" style="22" bestFit="1" customWidth="1"/>
    <col min="502" max="742" width="8.85546875" style="22"/>
    <col min="743" max="743" width="1.85546875" style="22" customWidth="1"/>
    <col min="744" max="744" width="7.28515625" style="22" customWidth="1"/>
    <col min="745" max="745" width="9.85546875" style="22" customWidth="1"/>
    <col min="746" max="746" width="12.7109375" style="22" customWidth="1"/>
    <col min="747" max="747" width="11.140625" style="22" customWidth="1"/>
    <col min="748" max="748" width="10.85546875" style="22" customWidth="1"/>
    <col min="749" max="749" width="11.5703125" style="22" customWidth="1"/>
    <col min="750" max="750" width="13.42578125" style="22" customWidth="1"/>
    <col min="751" max="751" width="11.140625" style="22" customWidth="1"/>
    <col min="752" max="752" width="11.28515625" style="22" bestFit="1" customWidth="1"/>
    <col min="753" max="753" width="11.5703125" style="22" customWidth="1"/>
    <col min="754" max="754" width="8.85546875" style="22" customWidth="1"/>
    <col min="755" max="755" width="9.85546875" style="22" bestFit="1" customWidth="1"/>
    <col min="756" max="756" width="8.85546875" style="22"/>
    <col min="757" max="757" width="9.5703125" style="22" bestFit="1" customWidth="1"/>
    <col min="758" max="998" width="8.85546875" style="22"/>
    <col min="999" max="999" width="1.85546875" style="22" customWidth="1"/>
    <col min="1000" max="1000" width="7.28515625" style="22" customWidth="1"/>
    <col min="1001" max="1001" width="9.85546875" style="22" customWidth="1"/>
    <col min="1002" max="1002" width="12.7109375" style="22" customWidth="1"/>
    <col min="1003" max="1003" width="11.140625" style="22" customWidth="1"/>
    <col min="1004" max="1004" width="10.85546875" style="22" customWidth="1"/>
    <col min="1005" max="1005" width="11.5703125" style="22" customWidth="1"/>
    <col min="1006" max="1006" width="13.42578125" style="22" customWidth="1"/>
    <col min="1007" max="1007" width="11.140625" style="22" customWidth="1"/>
    <col min="1008" max="1008" width="11.28515625" style="22" bestFit="1" customWidth="1"/>
    <col min="1009" max="1009" width="11.5703125" style="22" customWidth="1"/>
    <col min="1010" max="1010" width="8.85546875" style="22" customWidth="1"/>
    <col min="1011" max="1011" width="9.85546875" style="22" bestFit="1" customWidth="1"/>
    <col min="1012" max="1012" width="8.85546875" style="22"/>
    <col min="1013" max="1013" width="9.5703125" style="22" bestFit="1" customWidth="1"/>
    <col min="1014" max="1254" width="8.85546875" style="22"/>
    <col min="1255" max="1255" width="1.85546875" style="22" customWidth="1"/>
    <col min="1256" max="1256" width="7.28515625" style="22" customWidth="1"/>
    <col min="1257" max="1257" width="9.85546875" style="22" customWidth="1"/>
    <col min="1258" max="1258" width="12.7109375" style="22" customWidth="1"/>
    <col min="1259" max="1259" width="11.140625" style="22" customWidth="1"/>
    <col min="1260" max="1260" width="10.85546875" style="22" customWidth="1"/>
    <col min="1261" max="1261" width="11.5703125" style="22" customWidth="1"/>
    <col min="1262" max="1262" width="13.42578125" style="22" customWidth="1"/>
    <col min="1263" max="1263" width="11.140625" style="22" customWidth="1"/>
    <col min="1264" max="1264" width="11.28515625" style="22" bestFit="1" customWidth="1"/>
    <col min="1265" max="1265" width="11.5703125" style="22" customWidth="1"/>
    <col min="1266" max="1266" width="8.85546875" style="22" customWidth="1"/>
    <col min="1267" max="1267" width="9.85546875" style="22" bestFit="1" customWidth="1"/>
    <col min="1268" max="1268" width="8.85546875" style="22"/>
    <col min="1269" max="1269" width="9.5703125" style="22" bestFit="1" customWidth="1"/>
    <col min="1270" max="1510" width="8.85546875" style="22"/>
    <col min="1511" max="1511" width="1.85546875" style="22" customWidth="1"/>
    <col min="1512" max="1512" width="7.28515625" style="22" customWidth="1"/>
    <col min="1513" max="1513" width="9.85546875" style="22" customWidth="1"/>
    <col min="1514" max="1514" width="12.7109375" style="22" customWidth="1"/>
    <col min="1515" max="1515" width="11.140625" style="22" customWidth="1"/>
    <col min="1516" max="1516" width="10.85546875" style="22" customWidth="1"/>
    <col min="1517" max="1517" width="11.5703125" style="22" customWidth="1"/>
    <col min="1518" max="1518" width="13.42578125" style="22" customWidth="1"/>
    <col min="1519" max="1519" width="11.140625" style="22" customWidth="1"/>
    <col min="1520" max="1520" width="11.28515625" style="22" bestFit="1" customWidth="1"/>
    <col min="1521" max="1521" width="11.5703125" style="22" customWidth="1"/>
    <col min="1522" max="1522" width="8.85546875" style="22" customWidth="1"/>
    <col min="1523" max="1523" width="9.85546875" style="22" bestFit="1" customWidth="1"/>
    <col min="1524" max="1524" width="8.85546875" style="22"/>
    <col min="1525" max="1525" width="9.5703125" style="22" bestFit="1" customWidth="1"/>
    <col min="1526" max="1766" width="8.85546875" style="22"/>
    <col min="1767" max="1767" width="1.85546875" style="22" customWidth="1"/>
    <col min="1768" max="1768" width="7.28515625" style="22" customWidth="1"/>
    <col min="1769" max="1769" width="9.85546875" style="22" customWidth="1"/>
    <col min="1770" max="1770" width="12.7109375" style="22" customWidth="1"/>
    <col min="1771" max="1771" width="11.140625" style="22" customWidth="1"/>
    <col min="1772" max="1772" width="10.85546875" style="22" customWidth="1"/>
    <col min="1773" max="1773" width="11.5703125" style="22" customWidth="1"/>
    <col min="1774" max="1774" width="13.42578125" style="22" customWidth="1"/>
    <col min="1775" max="1775" width="11.140625" style="22" customWidth="1"/>
    <col min="1776" max="1776" width="11.28515625" style="22" bestFit="1" customWidth="1"/>
    <col min="1777" max="1777" width="11.5703125" style="22" customWidth="1"/>
    <col min="1778" max="1778" width="8.85546875" style="22" customWidth="1"/>
    <col min="1779" max="1779" width="9.85546875" style="22" bestFit="1" customWidth="1"/>
    <col min="1780" max="1780" width="8.85546875" style="22"/>
    <col min="1781" max="1781" width="9.5703125" style="22" bestFit="1" customWidth="1"/>
    <col min="1782" max="2022" width="8.85546875" style="22"/>
    <col min="2023" max="2023" width="1.85546875" style="22" customWidth="1"/>
    <col min="2024" max="2024" width="7.28515625" style="22" customWidth="1"/>
    <col min="2025" max="2025" width="9.85546875" style="22" customWidth="1"/>
    <col min="2026" max="2026" width="12.7109375" style="22" customWidth="1"/>
    <col min="2027" max="2027" width="11.140625" style="22" customWidth="1"/>
    <col min="2028" max="2028" width="10.85546875" style="22" customWidth="1"/>
    <col min="2029" max="2029" width="11.5703125" style="22" customWidth="1"/>
    <col min="2030" max="2030" width="13.42578125" style="22" customWidth="1"/>
    <col min="2031" max="2031" width="11.140625" style="22" customWidth="1"/>
    <col min="2032" max="2032" width="11.28515625" style="22" bestFit="1" customWidth="1"/>
    <col min="2033" max="2033" width="11.5703125" style="22" customWidth="1"/>
    <col min="2034" max="2034" width="8.85546875" style="22" customWidth="1"/>
    <col min="2035" max="2035" width="9.85546875" style="22" bestFit="1" customWidth="1"/>
    <col min="2036" max="2036" width="8.85546875" style="22"/>
    <col min="2037" max="2037" width="9.5703125" style="22" bestFit="1" customWidth="1"/>
    <col min="2038" max="2278" width="8.85546875" style="22"/>
    <col min="2279" max="2279" width="1.85546875" style="22" customWidth="1"/>
    <col min="2280" max="2280" width="7.28515625" style="22" customWidth="1"/>
    <col min="2281" max="2281" width="9.85546875" style="22" customWidth="1"/>
    <col min="2282" max="2282" width="12.7109375" style="22" customWidth="1"/>
    <col min="2283" max="2283" width="11.140625" style="22" customWidth="1"/>
    <col min="2284" max="2284" width="10.85546875" style="22" customWidth="1"/>
    <col min="2285" max="2285" width="11.5703125" style="22" customWidth="1"/>
    <col min="2286" max="2286" width="13.42578125" style="22" customWidth="1"/>
    <col min="2287" max="2287" width="11.140625" style="22" customWidth="1"/>
    <col min="2288" max="2288" width="11.28515625" style="22" bestFit="1" customWidth="1"/>
    <col min="2289" max="2289" width="11.5703125" style="22" customWidth="1"/>
    <col min="2290" max="2290" width="8.85546875" style="22" customWidth="1"/>
    <col min="2291" max="2291" width="9.85546875" style="22" bestFit="1" customWidth="1"/>
    <col min="2292" max="2292" width="8.85546875" style="22"/>
    <col min="2293" max="2293" width="9.5703125" style="22" bestFit="1" customWidth="1"/>
    <col min="2294" max="2534" width="8.85546875" style="22"/>
    <col min="2535" max="2535" width="1.85546875" style="22" customWidth="1"/>
    <col min="2536" max="2536" width="7.28515625" style="22" customWidth="1"/>
    <col min="2537" max="2537" width="9.85546875" style="22" customWidth="1"/>
    <col min="2538" max="2538" width="12.7109375" style="22" customWidth="1"/>
    <col min="2539" max="2539" width="11.140625" style="22" customWidth="1"/>
    <col min="2540" max="2540" width="10.85546875" style="22" customWidth="1"/>
    <col min="2541" max="2541" width="11.5703125" style="22" customWidth="1"/>
    <col min="2542" max="2542" width="13.42578125" style="22" customWidth="1"/>
    <col min="2543" max="2543" width="11.140625" style="22" customWidth="1"/>
    <col min="2544" max="2544" width="11.28515625" style="22" bestFit="1" customWidth="1"/>
    <col min="2545" max="2545" width="11.5703125" style="22" customWidth="1"/>
    <col min="2546" max="2546" width="8.85546875" style="22" customWidth="1"/>
    <col min="2547" max="2547" width="9.85546875" style="22" bestFit="1" customWidth="1"/>
    <col min="2548" max="2548" width="8.85546875" style="22"/>
    <col min="2549" max="2549" width="9.5703125" style="22" bestFit="1" customWidth="1"/>
    <col min="2550" max="2790" width="8.85546875" style="22"/>
    <col min="2791" max="2791" width="1.85546875" style="22" customWidth="1"/>
    <col min="2792" max="2792" width="7.28515625" style="22" customWidth="1"/>
    <col min="2793" max="2793" width="9.85546875" style="22" customWidth="1"/>
    <col min="2794" max="2794" width="12.7109375" style="22" customWidth="1"/>
    <col min="2795" max="2795" width="11.140625" style="22" customWidth="1"/>
    <col min="2796" max="2796" width="10.85546875" style="22" customWidth="1"/>
    <col min="2797" max="2797" width="11.5703125" style="22" customWidth="1"/>
    <col min="2798" max="2798" width="13.42578125" style="22" customWidth="1"/>
    <col min="2799" max="2799" width="11.140625" style="22" customWidth="1"/>
    <col min="2800" max="2800" width="11.28515625" style="22" bestFit="1" customWidth="1"/>
    <col min="2801" max="2801" width="11.5703125" style="22" customWidth="1"/>
    <col min="2802" max="2802" width="8.85546875" style="22" customWidth="1"/>
    <col min="2803" max="2803" width="9.85546875" style="22" bestFit="1" customWidth="1"/>
    <col min="2804" max="2804" width="8.85546875" style="22"/>
    <col min="2805" max="2805" width="9.5703125" style="22" bestFit="1" customWidth="1"/>
    <col min="2806" max="3046" width="8.85546875" style="22"/>
    <col min="3047" max="3047" width="1.85546875" style="22" customWidth="1"/>
    <col min="3048" max="3048" width="7.28515625" style="22" customWidth="1"/>
    <col min="3049" max="3049" width="9.85546875" style="22" customWidth="1"/>
    <col min="3050" max="3050" width="12.7109375" style="22" customWidth="1"/>
    <col min="3051" max="3051" width="11.140625" style="22" customWidth="1"/>
    <col min="3052" max="3052" width="10.85546875" style="22" customWidth="1"/>
    <col min="3053" max="3053" width="11.5703125" style="22" customWidth="1"/>
    <col min="3054" max="3054" width="13.42578125" style="22" customWidth="1"/>
    <col min="3055" max="3055" width="11.140625" style="22" customWidth="1"/>
    <col min="3056" max="3056" width="11.28515625" style="22" bestFit="1" customWidth="1"/>
    <col min="3057" max="3057" width="11.5703125" style="22" customWidth="1"/>
    <col min="3058" max="3058" width="8.85546875" style="22" customWidth="1"/>
    <col min="3059" max="3059" width="9.85546875" style="22" bestFit="1" customWidth="1"/>
    <col min="3060" max="3060" width="8.85546875" style="22"/>
    <col min="3061" max="3061" width="9.5703125" style="22" bestFit="1" customWidth="1"/>
    <col min="3062" max="3302" width="8.85546875" style="22"/>
    <col min="3303" max="3303" width="1.85546875" style="22" customWidth="1"/>
    <col min="3304" max="3304" width="7.28515625" style="22" customWidth="1"/>
    <col min="3305" max="3305" width="9.85546875" style="22" customWidth="1"/>
    <col min="3306" max="3306" width="12.7109375" style="22" customWidth="1"/>
    <col min="3307" max="3307" width="11.140625" style="22" customWidth="1"/>
    <col min="3308" max="3308" width="10.85546875" style="22" customWidth="1"/>
    <col min="3309" max="3309" width="11.5703125" style="22" customWidth="1"/>
    <col min="3310" max="3310" width="13.42578125" style="22" customWidth="1"/>
    <col min="3311" max="3311" width="11.140625" style="22" customWidth="1"/>
    <col min="3312" max="3312" width="11.28515625" style="22" bestFit="1" customWidth="1"/>
    <col min="3313" max="3313" width="11.5703125" style="22" customWidth="1"/>
    <col min="3314" max="3314" width="8.85546875" style="22" customWidth="1"/>
    <col min="3315" max="3315" width="9.85546875" style="22" bestFit="1" customWidth="1"/>
    <col min="3316" max="3316" width="8.85546875" style="22"/>
    <col min="3317" max="3317" width="9.5703125" style="22" bestFit="1" customWidth="1"/>
    <col min="3318" max="3558" width="8.85546875" style="22"/>
    <col min="3559" max="3559" width="1.85546875" style="22" customWidth="1"/>
    <col min="3560" max="3560" width="7.28515625" style="22" customWidth="1"/>
    <col min="3561" max="3561" width="9.85546875" style="22" customWidth="1"/>
    <col min="3562" max="3562" width="12.7109375" style="22" customWidth="1"/>
    <col min="3563" max="3563" width="11.140625" style="22" customWidth="1"/>
    <col min="3564" max="3564" width="10.85546875" style="22" customWidth="1"/>
    <col min="3565" max="3565" width="11.5703125" style="22" customWidth="1"/>
    <col min="3566" max="3566" width="13.42578125" style="22" customWidth="1"/>
    <col min="3567" max="3567" width="11.140625" style="22" customWidth="1"/>
    <col min="3568" max="3568" width="11.28515625" style="22" bestFit="1" customWidth="1"/>
    <col min="3569" max="3569" width="11.5703125" style="22" customWidth="1"/>
    <col min="3570" max="3570" width="8.85546875" style="22" customWidth="1"/>
    <col min="3571" max="3571" width="9.85546875" style="22" bestFit="1" customWidth="1"/>
    <col min="3572" max="3572" width="8.85546875" style="22"/>
    <col min="3573" max="3573" width="9.5703125" style="22" bestFit="1" customWidth="1"/>
    <col min="3574" max="3814" width="8.85546875" style="22"/>
    <col min="3815" max="3815" width="1.85546875" style="22" customWidth="1"/>
    <col min="3816" max="3816" width="7.28515625" style="22" customWidth="1"/>
    <col min="3817" max="3817" width="9.85546875" style="22" customWidth="1"/>
    <col min="3818" max="3818" width="12.7109375" style="22" customWidth="1"/>
    <col min="3819" max="3819" width="11.140625" style="22" customWidth="1"/>
    <col min="3820" max="3820" width="10.85546875" style="22" customWidth="1"/>
    <col min="3821" max="3821" width="11.5703125" style="22" customWidth="1"/>
    <col min="3822" max="3822" width="13.42578125" style="22" customWidth="1"/>
    <col min="3823" max="3823" width="11.140625" style="22" customWidth="1"/>
    <col min="3824" max="3824" width="11.28515625" style="22" bestFit="1" customWidth="1"/>
    <col min="3825" max="3825" width="11.5703125" style="22" customWidth="1"/>
    <col min="3826" max="3826" width="8.85546875" style="22" customWidth="1"/>
    <col min="3827" max="3827" width="9.85546875" style="22" bestFit="1" customWidth="1"/>
    <col min="3828" max="3828" width="8.85546875" style="22"/>
    <col min="3829" max="3829" width="9.5703125" style="22" bestFit="1" customWidth="1"/>
    <col min="3830" max="4070" width="8.85546875" style="22"/>
    <col min="4071" max="4071" width="1.85546875" style="22" customWidth="1"/>
    <col min="4072" max="4072" width="7.28515625" style="22" customWidth="1"/>
    <col min="4073" max="4073" width="9.85546875" style="22" customWidth="1"/>
    <col min="4074" max="4074" width="12.7109375" style="22" customWidth="1"/>
    <col min="4075" max="4075" width="11.140625" style="22" customWidth="1"/>
    <col min="4076" max="4076" width="10.85546875" style="22" customWidth="1"/>
    <col min="4077" max="4077" width="11.5703125" style="22" customWidth="1"/>
    <col min="4078" max="4078" width="13.42578125" style="22" customWidth="1"/>
    <col min="4079" max="4079" width="11.140625" style="22" customWidth="1"/>
    <col min="4080" max="4080" width="11.28515625" style="22" bestFit="1" customWidth="1"/>
    <col min="4081" max="4081" width="11.5703125" style="22" customWidth="1"/>
    <col min="4082" max="4082" width="8.85546875" style="22" customWidth="1"/>
    <col min="4083" max="4083" width="9.85546875" style="22" bestFit="1" customWidth="1"/>
    <col min="4084" max="4084" width="8.85546875" style="22"/>
    <col min="4085" max="4085" width="9.5703125" style="22" bestFit="1" customWidth="1"/>
    <col min="4086" max="4326" width="8.85546875" style="22"/>
    <col min="4327" max="4327" width="1.85546875" style="22" customWidth="1"/>
    <col min="4328" max="4328" width="7.28515625" style="22" customWidth="1"/>
    <col min="4329" max="4329" width="9.85546875" style="22" customWidth="1"/>
    <col min="4330" max="4330" width="12.7109375" style="22" customWidth="1"/>
    <col min="4331" max="4331" width="11.140625" style="22" customWidth="1"/>
    <col min="4332" max="4332" width="10.85546875" style="22" customWidth="1"/>
    <col min="4333" max="4333" width="11.5703125" style="22" customWidth="1"/>
    <col min="4334" max="4334" width="13.42578125" style="22" customWidth="1"/>
    <col min="4335" max="4335" width="11.140625" style="22" customWidth="1"/>
    <col min="4336" max="4336" width="11.28515625" style="22" bestFit="1" customWidth="1"/>
    <col min="4337" max="4337" width="11.5703125" style="22" customWidth="1"/>
    <col min="4338" max="4338" width="8.85546875" style="22" customWidth="1"/>
    <col min="4339" max="4339" width="9.85546875" style="22" bestFit="1" customWidth="1"/>
    <col min="4340" max="4340" width="8.85546875" style="22"/>
    <col min="4341" max="4341" width="9.5703125" style="22" bestFit="1" customWidth="1"/>
    <col min="4342" max="4582" width="8.85546875" style="22"/>
    <col min="4583" max="4583" width="1.85546875" style="22" customWidth="1"/>
    <col min="4584" max="4584" width="7.28515625" style="22" customWidth="1"/>
    <col min="4585" max="4585" width="9.85546875" style="22" customWidth="1"/>
    <col min="4586" max="4586" width="12.7109375" style="22" customWidth="1"/>
    <col min="4587" max="4587" width="11.140625" style="22" customWidth="1"/>
    <col min="4588" max="4588" width="10.85546875" style="22" customWidth="1"/>
    <col min="4589" max="4589" width="11.5703125" style="22" customWidth="1"/>
    <col min="4590" max="4590" width="13.42578125" style="22" customWidth="1"/>
    <col min="4591" max="4591" width="11.140625" style="22" customWidth="1"/>
    <col min="4592" max="4592" width="11.28515625" style="22" bestFit="1" customWidth="1"/>
    <col min="4593" max="4593" width="11.5703125" style="22" customWidth="1"/>
    <col min="4594" max="4594" width="8.85546875" style="22" customWidth="1"/>
    <col min="4595" max="4595" width="9.85546875" style="22" bestFit="1" customWidth="1"/>
    <col min="4596" max="4596" width="8.85546875" style="22"/>
    <col min="4597" max="4597" width="9.5703125" style="22" bestFit="1" customWidth="1"/>
    <col min="4598" max="4838" width="8.85546875" style="22"/>
    <col min="4839" max="4839" width="1.85546875" style="22" customWidth="1"/>
    <col min="4840" max="4840" width="7.28515625" style="22" customWidth="1"/>
    <col min="4841" max="4841" width="9.85546875" style="22" customWidth="1"/>
    <col min="4842" max="4842" width="12.7109375" style="22" customWidth="1"/>
    <col min="4843" max="4843" width="11.140625" style="22" customWidth="1"/>
    <col min="4844" max="4844" width="10.85546875" style="22" customWidth="1"/>
    <col min="4845" max="4845" width="11.5703125" style="22" customWidth="1"/>
    <col min="4846" max="4846" width="13.42578125" style="22" customWidth="1"/>
    <col min="4847" max="4847" width="11.140625" style="22" customWidth="1"/>
    <col min="4848" max="4848" width="11.28515625" style="22" bestFit="1" customWidth="1"/>
    <col min="4849" max="4849" width="11.5703125" style="22" customWidth="1"/>
    <col min="4850" max="4850" width="8.85546875" style="22" customWidth="1"/>
    <col min="4851" max="4851" width="9.85546875" style="22" bestFit="1" customWidth="1"/>
    <col min="4852" max="4852" width="8.85546875" style="22"/>
    <col min="4853" max="4853" width="9.5703125" style="22" bestFit="1" customWidth="1"/>
    <col min="4854" max="5094" width="8.85546875" style="22"/>
    <col min="5095" max="5095" width="1.85546875" style="22" customWidth="1"/>
    <col min="5096" max="5096" width="7.28515625" style="22" customWidth="1"/>
    <col min="5097" max="5097" width="9.85546875" style="22" customWidth="1"/>
    <col min="5098" max="5098" width="12.7109375" style="22" customWidth="1"/>
    <col min="5099" max="5099" width="11.140625" style="22" customWidth="1"/>
    <col min="5100" max="5100" width="10.85546875" style="22" customWidth="1"/>
    <col min="5101" max="5101" width="11.5703125" style="22" customWidth="1"/>
    <col min="5102" max="5102" width="13.42578125" style="22" customWidth="1"/>
    <col min="5103" max="5103" width="11.140625" style="22" customWidth="1"/>
    <col min="5104" max="5104" width="11.28515625" style="22" bestFit="1" customWidth="1"/>
    <col min="5105" max="5105" width="11.5703125" style="22" customWidth="1"/>
    <col min="5106" max="5106" width="8.85546875" style="22" customWidth="1"/>
    <col min="5107" max="5107" width="9.85546875" style="22" bestFit="1" customWidth="1"/>
    <col min="5108" max="5108" width="8.85546875" style="22"/>
    <col min="5109" max="5109" width="9.5703125" style="22" bestFit="1" customWidth="1"/>
    <col min="5110" max="5350" width="8.85546875" style="22"/>
    <col min="5351" max="5351" width="1.85546875" style="22" customWidth="1"/>
    <col min="5352" max="5352" width="7.28515625" style="22" customWidth="1"/>
    <col min="5353" max="5353" width="9.85546875" style="22" customWidth="1"/>
    <col min="5354" max="5354" width="12.7109375" style="22" customWidth="1"/>
    <col min="5355" max="5355" width="11.140625" style="22" customWidth="1"/>
    <col min="5356" max="5356" width="10.85546875" style="22" customWidth="1"/>
    <col min="5357" max="5357" width="11.5703125" style="22" customWidth="1"/>
    <col min="5358" max="5358" width="13.42578125" style="22" customWidth="1"/>
    <col min="5359" max="5359" width="11.140625" style="22" customWidth="1"/>
    <col min="5360" max="5360" width="11.28515625" style="22" bestFit="1" customWidth="1"/>
    <col min="5361" max="5361" width="11.5703125" style="22" customWidth="1"/>
    <col min="5362" max="5362" width="8.85546875" style="22" customWidth="1"/>
    <col min="5363" max="5363" width="9.85546875" style="22" bestFit="1" customWidth="1"/>
    <col min="5364" max="5364" width="8.85546875" style="22"/>
    <col min="5365" max="5365" width="9.5703125" style="22" bestFit="1" customWidth="1"/>
    <col min="5366" max="5606" width="8.85546875" style="22"/>
    <col min="5607" max="5607" width="1.85546875" style="22" customWidth="1"/>
    <col min="5608" max="5608" width="7.28515625" style="22" customWidth="1"/>
    <col min="5609" max="5609" width="9.85546875" style="22" customWidth="1"/>
    <col min="5610" max="5610" width="12.7109375" style="22" customWidth="1"/>
    <col min="5611" max="5611" width="11.140625" style="22" customWidth="1"/>
    <col min="5612" max="5612" width="10.85546875" style="22" customWidth="1"/>
    <col min="5613" max="5613" width="11.5703125" style="22" customWidth="1"/>
    <col min="5614" max="5614" width="13.42578125" style="22" customWidth="1"/>
    <col min="5615" max="5615" width="11.140625" style="22" customWidth="1"/>
    <col min="5616" max="5616" width="11.28515625" style="22" bestFit="1" customWidth="1"/>
    <col min="5617" max="5617" width="11.5703125" style="22" customWidth="1"/>
    <col min="5618" max="5618" width="8.85546875" style="22" customWidth="1"/>
    <col min="5619" max="5619" width="9.85546875" style="22" bestFit="1" customWidth="1"/>
    <col min="5620" max="5620" width="8.85546875" style="22"/>
    <col min="5621" max="5621" width="9.5703125" style="22" bestFit="1" customWidth="1"/>
    <col min="5622" max="5862" width="8.85546875" style="22"/>
    <col min="5863" max="5863" width="1.85546875" style="22" customWidth="1"/>
    <col min="5864" max="5864" width="7.28515625" style="22" customWidth="1"/>
    <col min="5865" max="5865" width="9.85546875" style="22" customWidth="1"/>
    <col min="5866" max="5866" width="12.7109375" style="22" customWidth="1"/>
    <col min="5867" max="5867" width="11.140625" style="22" customWidth="1"/>
    <col min="5868" max="5868" width="10.85546875" style="22" customWidth="1"/>
    <col min="5869" max="5869" width="11.5703125" style="22" customWidth="1"/>
    <col min="5870" max="5870" width="13.42578125" style="22" customWidth="1"/>
    <col min="5871" max="5871" width="11.140625" style="22" customWidth="1"/>
    <col min="5872" max="5872" width="11.28515625" style="22" bestFit="1" customWidth="1"/>
    <col min="5873" max="5873" width="11.5703125" style="22" customWidth="1"/>
    <col min="5874" max="5874" width="8.85546875" style="22" customWidth="1"/>
    <col min="5875" max="5875" width="9.85546875" style="22" bestFit="1" customWidth="1"/>
    <col min="5876" max="5876" width="8.85546875" style="22"/>
    <col min="5877" max="5877" width="9.5703125" style="22" bestFit="1" customWidth="1"/>
    <col min="5878" max="6118" width="8.85546875" style="22"/>
    <col min="6119" max="6119" width="1.85546875" style="22" customWidth="1"/>
    <col min="6120" max="6120" width="7.28515625" style="22" customWidth="1"/>
    <col min="6121" max="6121" width="9.85546875" style="22" customWidth="1"/>
    <col min="6122" max="6122" width="12.7109375" style="22" customWidth="1"/>
    <col min="6123" max="6123" width="11.140625" style="22" customWidth="1"/>
    <col min="6124" max="6124" width="10.85546875" style="22" customWidth="1"/>
    <col min="6125" max="6125" width="11.5703125" style="22" customWidth="1"/>
    <col min="6126" max="6126" width="13.42578125" style="22" customWidth="1"/>
    <col min="6127" max="6127" width="11.140625" style="22" customWidth="1"/>
    <col min="6128" max="6128" width="11.28515625" style="22" bestFit="1" customWidth="1"/>
    <col min="6129" max="6129" width="11.5703125" style="22" customWidth="1"/>
    <col min="6130" max="6130" width="8.85546875" style="22" customWidth="1"/>
    <col min="6131" max="6131" width="9.85546875" style="22" bestFit="1" customWidth="1"/>
    <col min="6132" max="6132" width="8.85546875" style="22"/>
    <col min="6133" max="6133" width="9.5703125" style="22" bestFit="1" customWidth="1"/>
    <col min="6134" max="6374" width="8.85546875" style="22"/>
    <col min="6375" max="6375" width="1.85546875" style="22" customWidth="1"/>
    <col min="6376" max="6376" width="7.28515625" style="22" customWidth="1"/>
    <col min="6377" max="6377" width="9.85546875" style="22" customWidth="1"/>
    <col min="6378" max="6378" width="12.7109375" style="22" customWidth="1"/>
    <col min="6379" max="6379" width="11.140625" style="22" customWidth="1"/>
    <col min="6380" max="6380" width="10.85546875" style="22" customWidth="1"/>
    <col min="6381" max="6381" width="11.5703125" style="22" customWidth="1"/>
    <col min="6382" max="6382" width="13.42578125" style="22" customWidth="1"/>
    <col min="6383" max="6383" width="11.140625" style="22" customWidth="1"/>
    <col min="6384" max="6384" width="11.28515625" style="22" bestFit="1" customWidth="1"/>
    <col min="6385" max="6385" width="11.5703125" style="22" customWidth="1"/>
    <col min="6386" max="6386" width="8.85546875" style="22" customWidth="1"/>
    <col min="6387" max="6387" width="9.85546875" style="22" bestFit="1" customWidth="1"/>
    <col min="6388" max="6388" width="8.85546875" style="22"/>
    <col min="6389" max="6389" width="9.5703125" style="22" bestFit="1" customWidth="1"/>
    <col min="6390" max="6630" width="8.85546875" style="22"/>
    <col min="6631" max="6631" width="1.85546875" style="22" customWidth="1"/>
    <col min="6632" max="6632" width="7.28515625" style="22" customWidth="1"/>
    <col min="6633" max="6633" width="9.85546875" style="22" customWidth="1"/>
    <col min="6634" max="6634" width="12.7109375" style="22" customWidth="1"/>
    <col min="6635" max="6635" width="11.140625" style="22" customWidth="1"/>
    <col min="6636" max="6636" width="10.85546875" style="22" customWidth="1"/>
    <col min="6637" max="6637" width="11.5703125" style="22" customWidth="1"/>
    <col min="6638" max="6638" width="13.42578125" style="22" customWidth="1"/>
    <col min="6639" max="6639" width="11.140625" style="22" customWidth="1"/>
    <col min="6640" max="6640" width="11.28515625" style="22" bestFit="1" customWidth="1"/>
    <col min="6641" max="6641" width="11.5703125" style="22" customWidth="1"/>
    <col min="6642" max="6642" width="8.85546875" style="22" customWidth="1"/>
    <col min="6643" max="6643" width="9.85546875" style="22" bestFit="1" customWidth="1"/>
    <col min="6644" max="6644" width="8.85546875" style="22"/>
    <col min="6645" max="6645" width="9.5703125" style="22" bestFit="1" customWidth="1"/>
    <col min="6646" max="6886" width="8.85546875" style="22"/>
    <col min="6887" max="6887" width="1.85546875" style="22" customWidth="1"/>
    <col min="6888" max="6888" width="7.28515625" style="22" customWidth="1"/>
    <col min="6889" max="6889" width="9.85546875" style="22" customWidth="1"/>
    <col min="6890" max="6890" width="12.7109375" style="22" customWidth="1"/>
    <col min="6891" max="6891" width="11.140625" style="22" customWidth="1"/>
    <col min="6892" max="6892" width="10.85546875" style="22" customWidth="1"/>
    <col min="6893" max="6893" width="11.5703125" style="22" customWidth="1"/>
    <col min="6894" max="6894" width="13.42578125" style="22" customWidth="1"/>
    <col min="6895" max="6895" width="11.140625" style="22" customWidth="1"/>
    <col min="6896" max="6896" width="11.28515625" style="22" bestFit="1" customWidth="1"/>
    <col min="6897" max="6897" width="11.5703125" style="22" customWidth="1"/>
    <col min="6898" max="6898" width="8.85546875" style="22" customWidth="1"/>
    <col min="6899" max="6899" width="9.85546875" style="22" bestFit="1" customWidth="1"/>
    <col min="6900" max="6900" width="8.85546875" style="22"/>
    <col min="6901" max="6901" width="9.5703125" style="22" bestFit="1" customWidth="1"/>
    <col min="6902" max="7142" width="8.85546875" style="22"/>
    <col min="7143" max="7143" width="1.85546875" style="22" customWidth="1"/>
    <col min="7144" max="7144" width="7.28515625" style="22" customWidth="1"/>
    <col min="7145" max="7145" width="9.85546875" style="22" customWidth="1"/>
    <col min="7146" max="7146" width="12.7109375" style="22" customWidth="1"/>
    <col min="7147" max="7147" width="11.140625" style="22" customWidth="1"/>
    <col min="7148" max="7148" width="10.85546875" style="22" customWidth="1"/>
    <col min="7149" max="7149" width="11.5703125" style="22" customWidth="1"/>
    <col min="7150" max="7150" width="13.42578125" style="22" customWidth="1"/>
    <col min="7151" max="7151" width="11.140625" style="22" customWidth="1"/>
    <col min="7152" max="7152" width="11.28515625" style="22" bestFit="1" customWidth="1"/>
    <col min="7153" max="7153" width="11.5703125" style="22" customWidth="1"/>
    <col min="7154" max="7154" width="8.85546875" style="22" customWidth="1"/>
    <col min="7155" max="7155" width="9.85546875" style="22" bestFit="1" customWidth="1"/>
    <col min="7156" max="7156" width="8.85546875" style="22"/>
    <col min="7157" max="7157" width="9.5703125" style="22" bestFit="1" customWidth="1"/>
    <col min="7158" max="7398" width="8.85546875" style="22"/>
    <col min="7399" max="7399" width="1.85546875" style="22" customWidth="1"/>
    <col min="7400" max="7400" width="7.28515625" style="22" customWidth="1"/>
    <col min="7401" max="7401" width="9.85546875" style="22" customWidth="1"/>
    <col min="7402" max="7402" width="12.7109375" style="22" customWidth="1"/>
    <col min="7403" max="7403" width="11.140625" style="22" customWidth="1"/>
    <col min="7404" max="7404" width="10.85546875" style="22" customWidth="1"/>
    <col min="7405" max="7405" width="11.5703125" style="22" customWidth="1"/>
    <col min="7406" max="7406" width="13.42578125" style="22" customWidth="1"/>
    <col min="7407" max="7407" width="11.140625" style="22" customWidth="1"/>
    <col min="7408" max="7408" width="11.28515625" style="22" bestFit="1" customWidth="1"/>
    <col min="7409" max="7409" width="11.5703125" style="22" customWidth="1"/>
    <col min="7410" max="7410" width="8.85546875" style="22" customWidth="1"/>
    <col min="7411" max="7411" width="9.85546875" style="22" bestFit="1" customWidth="1"/>
    <col min="7412" max="7412" width="8.85546875" style="22"/>
    <col min="7413" max="7413" width="9.5703125" style="22" bestFit="1" customWidth="1"/>
    <col min="7414" max="7654" width="8.85546875" style="22"/>
    <col min="7655" max="7655" width="1.85546875" style="22" customWidth="1"/>
    <col min="7656" max="7656" width="7.28515625" style="22" customWidth="1"/>
    <col min="7657" max="7657" width="9.85546875" style="22" customWidth="1"/>
    <col min="7658" max="7658" width="12.7109375" style="22" customWidth="1"/>
    <col min="7659" max="7659" width="11.140625" style="22" customWidth="1"/>
    <col min="7660" max="7660" width="10.85546875" style="22" customWidth="1"/>
    <col min="7661" max="7661" width="11.5703125" style="22" customWidth="1"/>
    <col min="7662" max="7662" width="13.42578125" style="22" customWidth="1"/>
    <col min="7663" max="7663" width="11.140625" style="22" customWidth="1"/>
    <col min="7664" max="7664" width="11.28515625" style="22" bestFit="1" customWidth="1"/>
    <col min="7665" max="7665" width="11.5703125" style="22" customWidth="1"/>
    <col min="7666" max="7666" width="8.85546875" style="22" customWidth="1"/>
    <col min="7667" max="7667" width="9.85546875" style="22" bestFit="1" customWidth="1"/>
    <col min="7668" max="7668" width="8.85546875" style="22"/>
    <col min="7669" max="7669" width="9.5703125" style="22" bestFit="1" customWidth="1"/>
    <col min="7670" max="7910" width="8.85546875" style="22"/>
    <col min="7911" max="7911" width="1.85546875" style="22" customWidth="1"/>
    <col min="7912" max="7912" width="7.28515625" style="22" customWidth="1"/>
    <col min="7913" max="7913" width="9.85546875" style="22" customWidth="1"/>
    <col min="7914" max="7914" width="12.7109375" style="22" customWidth="1"/>
    <col min="7915" max="7915" width="11.140625" style="22" customWidth="1"/>
    <col min="7916" max="7916" width="10.85546875" style="22" customWidth="1"/>
    <col min="7917" max="7917" width="11.5703125" style="22" customWidth="1"/>
    <col min="7918" max="7918" width="13.42578125" style="22" customWidth="1"/>
    <col min="7919" max="7919" width="11.140625" style="22" customWidth="1"/>
    <col min="7920" max="7920" width="11.28515625" style="22" bestFit="1" customWidth="1"/>
    <col min="7921" max="7921" width="11.5703125" style="22" customWidth="1"/>
    <col min="7922" max="7922" width="8.85546875" style="22" customWidth="1"/>
    <col min="7923" max="7923" width="9.85546875" style="22" bestFit="1" customWidth="1"/>
    <col min="7924" max="7924" width="8.85546875" style="22"/>
    <col min="7925" max="7925" width="9.5703125" style="22" bestFit="1" customWidth="1"/>
    <col min="7926" max="8166" width="8.85546875" style="22"/>
    <col min="8167" max="8167" width="1.85546875" style="22" customWidth="1"/>
    <col min="8168" max="8168" width="7.28515625" style="22" customWidth="1"/>
    <col min="8169" max="8169" width="9.85546875" style="22" customWidth="1"/>
    <col min="8170" max="8170" width="12.7109375" style="22" customWidth="1"/>
    <col min="8171" max="8171" width="11.140625" style="22" customWidth="1"/>
    <col min="8172" max="8172" width="10.85546875" style="22" customWidth="1"/>
    <col min="8173" max="8173" width="11.5703125" style="22" customWidth="1"/>
    <col min="8174" max="8174" width="13.42578125" style="22" customWidth="1"/>
    <col min="8175" max="8175" width="11.140625" style="22" customWidth="1"/>
    <col min="8176" max="8176" width="11.28515625" style="22" bestFit="1" customWidth="1"/>
    <col min="8177" max="8177" width="11.5703125" style="22" customWidth="1"/>
    <col min="8178" max="8178" width="8.85546875" style="22" customWidth="1"/>
    <col min="8179" max="8179" width="9.85546875" style="22" bestFit="1" customWidth="1"/>
    <col min="8180" max="8180" width="8.85546875" style="22"/>
    <col min="8181" max="8181" width="9.5703125" style="22" bestFit="1" customWidth="1"/>
    <col min="8182" max="8422" width="8.85546875" style="22"/>
    <col min="8423" max="8423" width="1.85546875" style="22" customWidth="1"/>
    <col min="8424" max="8424" width="7.28515625" style="22" customWidth="1"/>
    <col min="8425" max="8425" width="9.85546875" style="22" customWidth="1"/>
    <col min="8426" max="8426" width="12.7109375" style="22" customWidth="1"/>
    <col min="8427" max="8427" width="11.140625" style="22" customWidth="1"/>
    <col min="8428" max="8428" width="10.85546875" style="22" customWidth="1"/>
    <col min="8429" max="8429" width="11.5703125" style="22" customWidth="1"/>
    <col min="8430" max="8430" width="13.42578125" style="22" customWidth="1"/>
    <col min="8431" max="8431" width="11.140625" style="22" customWidth="1"/>
    <col min="8432" max="8432" width="11.28515625" style="22" bestFit="1" customWidth="1"/>
    <col min="8433" max="8433" width="11.5703125" style="22" customWidth="1"/>
    <col min="8434" max="8434" width="8.85546875" style="22" customWidth="1"/>
    <col min="8435" max="8435" width="9.85546875" style="22" bestFit="1" customWidth="1"/>
    <col min="8436" max="8436" width="8.85546875" style="22"/>
    <col min="8437" max="8437" width="9.5703125" style="22" bestFit="1" customWidth="1"/>
    <col min="8438" max="8678" width="8.85546875" style="22"/>
    <col min="8679" max="8679" width="1.85546875" style="22" customWidth="1"/>
    <col min="8680" max="8680" width="7.28515625" style="22" customWidth="1"/>
    <col min="8681" max="8681" width="9.85546875" style="22" customWidth="1"/>
    <col min="8682" max="8682" width="12.7109375" style="22" customWidth="1"/>
    <col min="8683" max="8683" width="11.140625" style="22" customWidth="1"/>
    <col min="8684" max="8684" width="10.85546875" style="22" customWidth="1"/>
    <col min="8685" max="8685" width="11.5703125" style="22" customWidth="1"/>
    <col min="8686" max="8686" width="13.42578125" style="22" customWidth="1"/>
    <col min="8687" max="8687" width="11.140625" style="22" customWidth="1"/>
    <col min="8688" max="8688" width="11.28515625" style="22" bestFit="1" customWidth="1"/>
    <col min="8689" max="8689" width="11.5703125" style="22" customWidth="1"/>
    <col min="8690" max="8690" width="8.85546875" style="22" customWidth="1"/>
    <col min="8691" max="8691" width="9.85546875" style="22" bestFit="1" customWidth="1"/>
    <col min="8692" max="8692" width="8.85546875" style="22"/>
    <col min="8693" max="8693" width="9.5703125" style="22" bestFit="1" customWidth="1"/>
    <col min="8694" max="8934" width="8.85546875" style="22"/>
    <col min="8935" max="8935" width="1.85546875" style="22" customWidth="1"/>
    <col min="8936" max="8936" width="7.28515625" style="22" customWidth="1"/>
    <col min="8937" max="8937" width="9.85546875" style="22" customWidth="1"/>
    <col min="8938" max="8938" width="12.7109375" style="22" customWidth="1"/>
    <col min="8939" max="8939" width="11.140625" style="22" customWidth="1"/>
    <col min="8940" max="8940" width="10.85546875" style="22" customWidth="1"/>
    <col min="8941" max="8941" width="11.5703125" style="22" customWidth="1"/>
    <col min="8942" max="8942" width="13.42578125" style="22" customWidth="1"/>
    <col min="8943" max="8943" width="11.140625" style="22" customWidth="1"/>
    <col min="8944" max="8944" width="11.28515625" style="22" bestFit="1" customWidth="1"/>
    <col min="8945" max="8945" width="11.5703125" style="22" customWidth="1"/>
    <col min="8946" max="8946" width="8.85546875" style="22" customWidth="1"/>
    <col min="8947" max="8947" width="9.85546875" style="22" bestFit="1" customWidth="1"/>
    <col min="8948" max="8948" width="8.85546875" style="22"/>
    <col min="8949" max="8949" width="9.5703125" style="22" bestFit="1" customWidth="1"/>
    <col min="8950" max="9190" width="8.85546875" style="22"/>
    <col min="9191" max="9191" width="1.85546875" style="22" customWidth="1"/>
    <col min="9192" max="9192" width="7.28515625" style="22" customWidth="1"/>
    <col min="9193" max="9193" width="9.85546875" style="22" customWidth="1"/>
    <col min="9194" max="9194" width="12.7109375" style="22" customWidth="1"/>
    <col min="9195" max="9195" width="11.140625" style="22" customWidth="1"/>
    <col min="9196" max="9196" width="10.85546875" style="22" customWidth="1"/>
    <col min="9197" max="9197" width="11.5703125" style="22" customWidth="1"/>
    <col min="9198" max="9198" width="13.42578125" style="22" customWidth="1"/>
    <col min="9199" max="9199" width="11.140625" style="22" customWidth="1"/>
    <col min="9200" max="9200" width="11.28515625" style="22" bestFit="1" customWidth="1"/>
    <col min="9201" max="9201" width="11.5703125" style="22" customWidth="1"/>
    <col min="9202" max="9202" width="8.85546875" style="22" customWidth="1"/>
    <col min="9203" max="9203" width="9.85546875" style="22" bestFit="1" customWidth="1"/>
    <col min="9204" max="9204" width="8.85546875" style="22"/>
    <col min="9205" max="9205" width="9.5703125" style="22" bestFit="1" customWidth="1"/>
    <col min="9206" max="9446" width="8.85546875" style="22"/>
    <col min="9447" max="9447" width="1.85546875" style="22" customWidth="1"/>
    <col min="9448" max="9448" width="7.28515625" style="22" customWidth="1"/>
    <col min="9449" max="9449" width="9.85546875" style="22" customWidth="1"/>
    <col min="9450" max="9450" width="12.7109375" style="22" customWidth="1"/>
    <col min="9451" max="9451" width="11.140625" style="22" customWidth="1"/>
    <col min="9452" max="9452" width="10.85546875" style="22" customWidth="1"/>
    <col min="9453" max="9453" width="11.5703125" style="22" customWidth="1"/>
    <col min="9454" max="9454" width="13.42578125" style="22" customWidth="1"/>
    <col min="9455" max="9455" width="11.140625" style="22" customWidth="1"/>
    <col min="9456" max="9456" width="11.28515625" style="22" bestFit="1" customWidth="1"/>
    <col min="9457" max="9457" width="11.5703125" style="22" customWidth="1"/>
    <col min="9458" max="9458" width="8.85546875" style="22" customWidth="1"/>
    <col min="9459" max="9459" width="9.85546875" style="22" bestFit="1" customWidth="1"/>
    <col min="9460" max="9460" width="8.85546875" style="22"/>
    <col min="9461" max="9461" width="9.5703125" style="22" bestFit="1" customWidth="1"/>
    <col min="9462" max="9702" width="8.85546875" style="22"/>
    <col min="9703" max="9703" width="1.85546875" style="22" customWidth="1"/>
    <col min="9704" max="9704" width="7.28515625" style="22" customWidth="1"/>
    <col min="9705" max="9705" width="9.85546875" style="22" customWidth="1"/>
    <col min="9706" max="9706" width="12.7109375" style="22" customWidth="1"/>
    <col min="9707" max="9707" width="11.140625" style="22" customWidth="1"/>
    <col min="9708" max="9708" width="10.85546875" style="22" customWidth="1"/>
    <col min="9709" max="9709" width="11.5703125" style="22" customWidth="1"/>
    <col min="9710" max="9710" width="13.42578125" style="22" customWidth="1"/>
    <col min="9711" max="9711" width="11.140625" style="22" customWidth="1"/>
    <col min="9712" max="9712" width="11.28515625" style="22" bestFit="1" customWidth="1"/>
    <col min="9713" max="9713" width="11.5703125" style="22" customWidth="1"/>
    <col min="9714" max="9714" width="8.85546875" style="22" customWidth="1"/>
    <col min="9715" max="9715" width="9.85546875" style="22" bestFit="1" customWidth="1"/>
    <col min="9716" max="9716" width="8.85546875" style="22"/>
    <col min="9717" max="9717" width="9.5703125" style="22" bestFit="1" customWidth="1"/>
    <col min="9718" max="9958" width="8.85546875" style="22"/>
    <col min="9959" max="9959" width="1.85546875" style="22" customWidth="1"/>
    <col min="9960" max="9960" width="7.28515625" style="22" customWidth="1"/>
    <col min="9961" max="9961" width="9.85546875" style="22" customWidth="1"/>
    <col min="9962" max="9962" width="12.7109375" style="22" customWidth="1"/>
    <col min="9963" max="9963" width="11.140625" style="22" customWidth="1"/>
    <col min="9964" max="9964" width="10.85546875" style="22" customWidth="1"/>
    <col min="9965" max="9965" width="11.5703125" style="22" customWidth="1"/>
    <col min="9966" max="9966" width="13.42578125" style="22" customWidth="1"/>
    <col min="9967" max="9967" width="11.140625" style="22" customWidth="1"/>
    <col min="9968" max="9968" width="11.28515625" style="22" bestFit="1" customWidth="1"/>
    <col min="9969" max="9969" width="11.5703125" style="22" customWidth="1"/>
    <col min="9970" max="9970" width="8.85546875" style="22" customWidth="1"/>
    <col min="9971" max="9971" width="9.85546875" style="22" bestFit="1" customWidth="1"/>
    <col min="9972" max="9972" width="8.85546875" style="22"/>
    <col min="9973" max="9973" width="9.5703125" style="22" bestFit="1" customWidth="1"/>
    <col min="9974" max="10214" width="8.85546875" style="22"/>
    <col min="10215" max="10215" width="1.85546875" style="22" customWidth="1"/>
    <col min="10216" max="10216" width="7.28515625" style="22" customWidth="1"/>
    <col min="10217" max="10217" width="9.85546875" style="22" customWidth="1"/>
    <col min="10218" max="10218" width="12.7109375" style="22" customWidth="1"/>
    <col min="10219" max="10219" width="11.140625" style="22" customWidth="1"/>
    <col min="10220" max="10220" width="10.85546875" style="22" customWidth="1"/>
    <col min="10221" max="10221" width="11.5703125" style="22" customWidth="1"/>
    <col min="10222" max="10222" width="13.42578125" style="22" customWidth="1"/>
    <col min="10223" max="10223" width="11.140625" style="22" customWidth="1"/>
    <col min="10224" max="10224" width="11.28515625" style="22" bestFit="1" customWidth="1"/>
    <col min="10225" max="10225" width="11.5703125" style="22" customWidth="1"/>
    <col min="10226" max="10226" width="8.85546875" style="22" customWidth="1"/>
    <col min="10227" max="10227" width="9.85546875" style="22" bestFit="1" customWidth="1"/>
    <col min="10228" max="10228" width="8.85546875" style="22"/>
    <col min="10229" max="10229" width="9.5703125" style="22" bestFit="1" customWidth="1"/>
    <col min="10230" max="10470" width="8.85546875" style="22"/>
    <col min="10471" max="10471" width="1.85546875" style="22" customWidth="1"/>
    <col min="10472" max="10472" width="7.28515625" style="22" customWidth="1"/>
    <col min="10473" max="10473" width="9.85546875" style="22" customWidth="1"/>
    <col min="10474" max="10474" width="12.7109375" style="22" customWidth="1"/>
    <col min="10475" max="10475" width="11.140625" style="22" customWidth="1"/>
    <col min="10476" max="10476" width="10.85546875" style="22" customWidth="1"/>
    <col min="10477" max="10477" width="11.5703125" style="22" customWidth="1"/>
    <col min="10478" max="10478" width="13.42578125" style="22" customWidth="1"/>
    <col min="10479" max="10479" width="11.140625" style="22" customWidth="1"/>
    <col min="10480" max="10480" width="11.28515625" style="22" bestFit="1" customWidth="1"/>
    <col min="10481" max="10481" width="11.5703125" style="22" customWidth="1"/>
    <col min="10482" max="10482" width="8.85546875" style="22" customWidth="1"/>
    <col min="10483" max="10483" width="9.85546875" style="22" bestFit="1" customWidth="1"/>
    <col min="10484" max="10484" width="8.85546875" style="22"/>
    <col min="10485" max="10485" width="9.5703125" style="22" bestFit="1" customWidth="1"/>
    <col min="10486" max="10726" width="8.85546875" style="22"/>
    <col min="10727" max="10727" width="1.85546875" style="22" customWidth="1"/>
    <col min="10728" max="10728" width="7.28515625" style="22" customWidth="1"/>
    <col min="10729" max="10729" width="9.85546875" style="22" customWidth="1"/>
    <col min="10730" max="10730" width="12.7109375" style="22" customWidth="1"/>
    <col min="10731" max="10731" width="11.140625" style="22" customWidth="1"/>
    <col min="10732" max="10732" width="10.85546875" style="22" customWidth="1"/>
    <col min="10733" max="10733" width="11.5703125" style="22" customWidth="1"/>
    <col min="10734" max="10734" width="13.42578125" style="22" customWidth="1"/>
    <col min="10735" max="10735" width="11.140625" style="22" customWidth="1"/>
    <col min="10736" max="10736" width="11.28515625" style="22" bestFit="1" customWidth="1"/>
    <col min="10737" max="10737" width="11.5703125" style="22" customWidth="1"/>
    <col min="10738" max="10738" width="8.85546875" style="22" customWidth="1"/>
    <col min="10739" max="10739" width="9.85546875" style="22" bestFit="1" customWidth="1"/>
    <col min="10740" max="10740" width="8.85546875" style="22"/>
    <col min="10741" max="10741" width="9.5703125" style="22" bestFit="1" customWidth="1"/>
    <col min="10742" max="10982" width="8.85546875" style="22"/>
    <col min="10983" max="10983" width="1.85546875" style="22" customWidth="1"/>
    <col min="10984" max="10984" width="7.28515625" style="22" customWidth="1"/>
    <col min="10985" max="10985" width="9.85546875" style="22" customWidth="1"/>
    <col min="10986" max="10986" width="12.7109375" style="22" customWidth="1"/>
    <col min="10987" max="10987" width="11.140625" style="22" customWidth="1"/>
    <col min="10988" max="10988" width="10.85546875" style="22" customWidth="1"/>
    <col min="10989" max="10989" width="11.5703125" style="22" customWidth="1"/>
    <col min="10990" max="10990" width="13.42578125" style="22" customWidth="1"/>
    <col min="10991" max="10991" width="11.140625" style="22" customWidth="1"/>
    <col min="10992" max="10992" width="11.28515625" style="22" bestFit="1" customWidth="1"/>
    <col min="10993" max="10993" width="11.5703125" style="22" customWidth="1"/>
    <col min="10994" max="10994" width="8.85546875" style="22" customWidth="1"/>
    <col min="10995" max="10995" width="9.85546875" style="22" bestFit="1" customWidth="1"/>
    <col min="10996" max="10996" width="8.85546875" style="22"/>
    <col min="10997" max="10997" width="9.5703125" style="22" bestFit="1" customWidth="1"/>
    <col min="10998" max="11238" width="8.85546875" style="22"/>
    <col min="11239" max="11239" width="1.85546875" style="22" customWidth="1"/>
    <col min="11240" max="11240" width="7.28515625" style="22" customWidth="1"/>
    <col min="11241" max="11241" width="9.85546875" style="22" customWidth="1"/>
    <col min="11242" max="11242" width="12.7109375" style="22" customWidth="1"/>
    <col min="11243" max="11243" width="11.140625" style="22" customWidth="1"/>
    <col min="11244" max="11244" width="10.85546875" style="22" customWidth="1"/>
    <col min="11245" max="11245" width="11.5703125" style="22" customWidth="1"/>
    <col min="11246" max="11246" width="13.42578125" style="22" customWidth="1"/>
    <col min="11247" max="11247" width="11.140625" style="22" customWidth="1"/>
    <col min="11248" max="11248" width="11.28515625" style="22" bestFit="1" customWidth="1"/>
    <col min="11249" max="11249" width="11.5703125" style="22" customWidth="1"/>
    <col min="11250" max="11250" width="8.85546875" style="22" customWidth="1"/>
    <col min="11251" max="11251" width="9.85546875" style="22" bestFit="1" customWidth="1"/>
    <col min="11252" max="11252" width="8.85546875" style="22"/>
    <col min="11253" max="11253" width="9.5703125" style="22" bestFit="1" customWidth="1"/>
    <col min="11254" max="11494" width="8.85546875" style="22"/>
    <col min="11495" max="11495" width="1.85546875" style="22" customWidth="1"/>
    <col min="11496" max="11496" width="7.28515625" style="22" customWidth="1"/>
    <col min="11497" max="11497" width="9.85546875" style="22" customWidth="1"/>
    <col min="11498" max="11498" width="12.7109375" style="22" customWidth="1"/>
    <col min="11499" max="11499" width="11.140625" style="22" customWidth="1"/>
    <col min="11500" max="11500" width="10.85546875" style="22" customWidth="1"/>
    <col min="11501" max="11501" width="11.5703125" style="22" customWidth="1"/>
    <col min="11502" max="11502" width="13.42578125" style="22" customWidth="1"/>
    <col min="11503" max="11503" width="11.140625" style="22" customWidth="1"/>
    <col min="11504" max="11504" width="11.28515625" style="22" bestFit="1" customWidth="1"/>
    <col min="11505" max="11505" width="11.5703125" style="22" customWidth="1"/>
    <col min="11506" max="11506" width="8.85546875" style="22" customWidth="1"/>
    <col min="11507" max="11507" width="9.85546875" style="22" bestFit="1" customWidth="1"/>
    <col min="11508" max="11508" width="8.85546875" style="22"/>
    <col min="11509" max="11509" width="9.5703125" style="22" bestFit="1" customWidth="1"/>
    <col min="11510" max="11750" width="8.85546875" style="22"/>
    <col min="11751" max="11751" width="1.85546875" style="22" customWidth="1"/>
    <col min="11752" max="11752" width="7.28515625" style="22" customWidth="1"/>
    <col min="11753" max="11753" width="9.85546875" style="22" customWidth="1"/>
    <col min="11754" max="11754" width="12.7109375" style="22" customWidth="1"/>
    <col min="11755" max="11755" width="11.140625" style="22" customWidth="1"/>
    <col min="11756" max="11756" width="10.85546875" style="22" customWidth="1"/>
    <col min="11757" max="11757" width="11.5703125" style="22" customWidth="1"/>
    <col min="11758" max="11758" width="13.42578125" style="22" customWidth="1"/>
    <col min="11759" max="11759" width="11.140625" style="22" customWidth="1"/>
    <col min="11760" max="11760" width="11.28515625" style="22" bestFit="1" customWidth="1"/>
    <col min="11761" max="11761" width="11.5703125" style="22" customWidth="1"/>
    <col min="11762" max="11762" width="8.85546875" style="22" customWidth="1"/>
    <col min="11763" max="11763" width="9.85546875" style="22" bestFit="1" customWidth="1"/>
    <col min="11764" max="11764" width="8.85546875" style="22"/>
    <col min="11765" max="11765" width="9.5703125" style="22" bestFit="1" customWidth="1"/>
    <col min="11766" max="12006" width="8.85546875" style="22"/>
    <col min="12007" max="12007" width="1.85546875" style="22" customWidth="1"/>
    <col min="12008" max="12008" width="7.28515625" style="22" customWidth="1"/>
    <col min="12009" max="12009" width="9.85546875" style="22" customWidth="1"/>
    <col min="12010" max="12010" width="12.7109375" style="22" customWidth="1"/>
    <col min="12011" max="12011" width="11.140625" style="22" customWidth="1"/>
    <col min="12012" max="12012" width="10.85546875" style="22" customWidth="1"/>
    <col min="12013" max="12013" width="11.5703125" style="22" customWidth="1"/>
    <col min="12014" max="12014" width="13.42578125" style="22" customWidth="1"/>
    <col min="12015" max="12015" width="11.140625" style="22" customWidth="1"/>
    <col min="12016" max="12016" width="11.28515625" style="22" bestFit="1" customWidth="1"/>
    <col min="12017" max="12017" width="11.5703125" style="22" customWidth="1"/>
    <col min="12018" max="12018" width="8.85546875" style="22" customWidth="1"/>
    <col min="12019" max="12019" width="9.85546875" style="22" bestFit="1" customWidth="1"/>
    <col min="12020" max="12020" width="8.85546875" style="22"/>
    <col min="12021" max="12021" width="9.5703125" style="22" bestFit="1" customWidth="1"/>
    <col min="12022" max="12262" width="8.85546875" style="22"/>
    <col min="12263" max="12263" width="1.85546875" style="22" customWidth="1"/>
    <col min="12264" max="12264" width="7.28515625" style="22" customWidth="1"/>
    <col min="12265" max="12265" width="9.85546875" style="22" customWidth="1"/>
    <col min="12266" max="12266" width="12.7109375" style="22" customWidth="1"/>
    <col min="12267" max="12267" width="11.140625" style="22" customWidth="1"/>
    <col min="12268" max="12268" width="10.85546875" style="22" customWidth="1"/>
    <col min="12269" max="12269" width="11.5703125" style="22" customWidth="1"/>
    <col min="12270" max="12270" width="13.42578125" style="22" customWidth="1"/>
    <col min="12271" max="12271" width="11.140625" style="22" customWidth="1"/>
    <col min="12272" max="12272" width="11.28515625" style="22" bestFit="1" customWidth="1"/>
    <col min="12273" max="12273" width="11.5703125" style="22" customWidth="1"/>
    <col min="12274" max="12274" width="8.85546875" style="22" customWidth="1"/>
    <col min="12275" max="12275" width="9.85546875" style="22" bestFit="1" customWidth="1"/>
    <col min="12276" max="12276" width="8.85546875" style="22"/>
    <col min="12277" max="12277" width="9.5703125" style="22" bestFit="1" customWidth="1"/>
    <col min="12278" max="12518" width="8.85546875" style="22"/>
    <col min="12519" max="12519" width="1.85546875" style="22" customWidth="1"/>
    <col min="12520" max="12520" width="7.28515625" style="22" customWidth="1"/>
    <col min="12521" max="12521" width="9.85546875" style="22" customWidth="1"/>
    <col min="12522" max="12522" width="12.7109375" style="22" customWidth="1"/>
    <col min="12523" max="12523" width="11.140625" style="22" customWidth="1"/>
    <col min="12524" max="12524" width="10.85546875" style="22" customWidth="1"/>
    <col min="12525" max="12525" width="11.5703125" style="22" customWidth="1"/>
    <col min="12526" max="12526" width="13.42578125" style="22" customWidth="1"/>
    <col min="12527" max="12527" width="11.140625" style="22" customWidth="1"/>
    <col min="12528" max="12528" width="11.28515625" style="22" bestFit="1" customWidth="1"/>
    <col min="12529" max="12529" width="11.5703125" style="22" customWidth="1"/>
    <col min="12530" max="12530" width="8.85546875" style="22" customWidth="1"/>
    <col min="12531" max="12531" width="9.85546875" style="22" bestFit="1" customWidth="1"/>
    <col min="12532" max="12532" width="8.85546875" style="22"/>
    <col min="12533" max="12533" width="9.5703125" style="22" bestFit="1" customWidth="1"/>
    <col min="12534" max="12774" width="8.85546875" style="22"/>
    <col min="12775" max="12775" width="1.85546875" style="22" customWidth="1"/>
    <col min="12776" max="12776" width="7.28515625" style="22" customWidth="1"/>
    <col min="12777" max="12777" width="9.85546875" style="22" customWidth="1"/>
    <col min="12778" max="12778" width="12.7109375" style="22" customWidth="1"/>
    <col min="12779" max="12779" width="11.140625" style="22" customWidth="1"/>
    <col min="12780" max="12780" width="10.85546875" style="22" customWidth="1"/>
    <col min="12781" max="12781" width="11.5703125" style="22" customWidth="1"/>
    <col min="12782" max="12782" width="13.42578125" style="22" customWidth="1"/>
    <col min="12783" max="12783" width="11.140625" style="22" customWidth="1"/>
    <col min="12784" max="12784" width="11.28515625" style="22" bestFit="1" customWidth="1"/>
    <col min="12785" max="12785" width="11.5703125" style="22" customWidth="1"/>
    <col min="12786" max="12786" width="8.85546875" style="22" customWidth="1"/>
    <col min="12787" max="12787" width="9.85546875" style="22" bestFit="1" customWidth="1"/>
    <col min="12788" max="12788" width="8.85546875" style="22"/>
    <col min="12789" max="12789" width="9.5703125" style="22" bestFit="1" customWidth="1"/>
    <col min="12790" max="13030" width="8.85546875" style="22"/>
    <col min="13031" max="13031" width="1.85546875" style="22" customWidth="1"/>
    <col min="13032" max="13032" width="7.28515625" style="22" customWidth="1"/>
    <col min="13033" max="13033" width="9.85546875" style="22" customWidth="1"/>
    <col min="13034" max="13034" width="12.7109375" style="22" customWidth="1"/>
    <col min="13035" max="13035" width="11.140625" style="22" customWidth="1"/>
    <col min="13036" max="13036" width="10.85546875" style="22" customWidth="1"/>
    <col min="13037" max="13037" width="11.5703125" style="22" customWidth="1"/>
    <col min="13038" max="13038" width="13.42578125" style="22" customWidth="1"/>
    <col min="13039" max="13039" width="11.140625" style="22" customWidth="1"/>
    <col min="13040" max="13040" width="11.28515625" style="22" bestFit="1" customWidth="1"/>
    <col min="13041" max="13041" width="11.5703125" style="22" customWidth="1"/>
    <col min="13042" max="13042" width="8.85546875" style="22" customWidth="1"/>
    <col min="13043" max="13043" width="9.85546875" style="22" bestFit="1" customWidth="1"/>
    <col min="13044" max="13044" width="8.85546875" style="22"/>
    <col min="13045" max="13045" width="9.5703125" style="22" bestFit="1" customWidth="1"/>
    <col min="13046" max="13286" width="8.85546875" style="22"/>
    <col min="13287" max="13287" width="1.85546875" style="22" customWidth="1"/>
    <col min="13288" max="13288" width="7.28515625" style="22" customWidth="1"/>
    <col min="13289" max="13289" width="9.85546875" style="22" customWidth="1"/>
    <col min="13290" max="13290" width="12.7109375" style="22" customWidth="1"/>
    <col min="13291" max="13291" width="11.140625" style="22" customWidth="1"/>
    <col min="13292" max="13292" width="10.85546875" style="22" customWidth="1"/>
    <col min="13293" max="13293" width="11.5703125" style="22" customWidth="1"/>
    <col min="13294" max="13294" width="13.42578125" style="22" customWidth="1"/>
    <col min="13295" max="13295" width="11.140625" style="22" customWidth="1"/>
    <col min="13296" max="13296" width="11.28515625" style="22" bestFit="1" customWidth="1"/>
    <col min="13297" max="13297" width="11.5703125" style="22" customWidth="1"/>
    <col min="13298" max="13298" width="8.85546875" style="22" customWidth="1"/>
    <col min="13299" max="13299" width="9.85546875" style="22" bestFit="1" customWidth="1"/>
    <col min="13300" max="13300" width="8.85546875" style="22"/>
    <col min="13301" max="13301" width="9.5703125" style="22" bestFit="1" customWidth="1"/>
    <col min="13302" max="13542" width="8.85546875" style="22"/>
    <col min="13543" max="13543" width="1.85546875" style="22" customWidth="1"/>
    <col min="13544" max="13544" width="7.28515625" style="22" customWidth="1"/>
    <col min="13545" max="13545" width="9.85546875" style="22" customWidth="1"/>
    <col min="13546" max="13546" width="12.7109375" style="22" customWidth="1"/>
    <col min="13547" max="13547" width="11.140625" style="22" customWidth="1"/>
    <col min="13548" max="13548" width="10.85546875" style="22" customWidth="1"/>
    <col min="13549" max="13549" width="11.5703125" style="22" customWidth="1"/>
    <col min="13550" max="13550" width="13.42578125" style="22" customWidth="1"/>
    <col min="13551" max="13551" width="11.140625" style="22" customWidth="1"/>
    <col min="13552" max="13552" width="11.28515625" style="22" bestFit="1" customWidth="1"/>
    <col min="13553" max="13553" width="11.5703125" style="22" customWidth="1"/>
    <col min="13554" max="13554" width="8.85546875" style="22" customWidth="1"/>
    <col min="13555" max="13555" width="9.85546875" style="22" bestFit="1" customWidth="1"/>
    <col min="13556" max="13556" width="8.85546875" style="22"/>
    <col min="13557" max="13557" width="9.5703125" style="22" bestFit="1" customWidth="1"/>
    <col min="13558" max="13798" width="8.85546875" style="22"/>
    <col min="13799" max="13799" width="1.85546875" style="22" customWidth="1"/>
    <col min="13800" max="13800" width="7.28515625" style="22" customWidth="1"/>
    <col min="13801" max="13801" width="9.85546875" style="22" customWidth="1"/>
    <col min="13802" max="13802" width="12.7109375" style="22" customWidth="1"/>
    <col min="13803" max="13803" width="11.140625" style="22" customWidth="1"/>
    <col min="13804" max="13804" width="10.85546875" style="22" customWidth="1"/>
    <col min="13805" max="13805" width="11.5703125" style="22" customWidth="1"/>
    <col min="13806" max="13806" width="13.42578125" style="22" customWidth="1"/>
    <col min="13807" max="13807" width="11.140625" style="22" customWidth="1"/>
    <col min="13808" max="13808" width="11.28515625" style="22" bestFit="1" customWidth="1"/>
    <col min="13809" max="13809" width="11.5703125" style="22" customWidth="1"/>
    <col min="13810" max="13810" width="8.85546875" style="22" customWidth="1"/>
    <col min="13811" max="13811" width="9.85546875" style="22" bestFit="1" customWidth="1"/>
    <col min="13812" max="13812" width="8.85546875" style="22"/>
    <col min="13813" max="13813" width="9.5703125" style="22" bestFit="1" customWidth="1"/>
    <col min="13814" max="14054" width="8.85546875" style="22"/>
    <col min="14055" max="14055" width="1.85546875" style="22" customWidth="1"/>
    <col min="14056" max="14056" width="7.28515625" style="22" customWidth="1"/>
    <col min="14057" max="14057" width="9.85546875" style="22" customWidth="1"/>
    <col min="14058" max="14058" width="12.7109375" style="22" customWidth="1"/>
    <col min="14059" max="14059" width="11.140625" style="22" customWidth="1"/>
    <col min="14060" max="14060" width="10.85546875" style="22" customWidth="1"/>
    <col min="14061" max="14061" width="11.5703125" style="22" customWidth="1"/>
    <col min="14062" max="14062" width="13.42578125" style="22" customWidth="1"/>
    <col min="14063" max="14063" width="11.140625" style="22" customWidth="1"/>
    <col min="14064" max="14064" width="11.28515625" style="22" bestFit="1" customWidth="1"/>
    <col min="14065" max="14065" width="11.5703125" style="22" customWidth="1"/>
    <col min="14066" max="14066" width="8.85546875" style="22" customWidth="1"/>
    <col min="14067" max="14067" width="9.85546875" style="22" bestFit="1" customWidth="1"/>
    <col min="14068" max="14068" width="8.85546875" style="22"/>
    <col min="14069" max="14069" width="9.5703125" style="22" bestFit="1" customWidth="1"/>
    <col min="14070" max="14310" width="8.85546875" style="22"/>
    <col min="14311" max="14311" width="1.85546875" style="22" customWidth="1"/>
    <col min="14312" max="14312" width="7.28515625" style="22" customWidth="1"/>
    <col min="14313" max="14313" width="9.85546875" style="22" customWidth="1"/>
    <col min="14314" max="14314" width="12.7109375" style="22" customWidth="1"/>
    <col min="14315" max="14315" width="11.140625" style="22" customWidth="1"/>
    <col min="14316" max="14316" width="10.85546875" style="22" customWidth="1"/>
    <col min="14317" max="14317" width="11.5703125" style="22" customWidth="1"/>
    <col min="14318" max="14318" width="13.42578125" style="22" customWidth="1"/>
    <col min="14319" max="14319" width="11.140625" style="22" customWidth="1"/>
    <col min="14320" max="14320" width="11.28515625" style="22" bestFit="1" customWidth="1"/>
    <col min="14321" max="14321" width="11.5703125" style="22" customWidth="1"/>
    <col min="14322" max="14322" width="8.85546875" style="22" customWidth="1"/>
    <col min="14323" max="14323" width="9.85546875" style="22" bestFit="1" customWidth="1"/>
    <col min="14324" max="14324" width="8.85546875" style="22"/>
    <col min="14325" max="14325" width="9.5703125" style="22" bestFit="1" customWidth="1"/>
    <col min="14326" max="14566" width="8.85546875" style="22"/>
    <col min="14567" max="14567" width="1.85546875" style="22" customWidth="1"/>
    <col min="14568" max="14568" width="7.28515625" style="22" customWidth="1"/>
    <col min="14569" max="14569" width="9.85546875" style="22" customWidth="1"/>
    <col min="14570" max="14570" width="12.7109375" style="22" customWidth="1"/>
    <col min="14571" max="14571" width="11.140625" style="22" customWidth="1"/>
    <col min="14572" max="14572" width="10.85546875" style="22" customWidth="1"/>
    <col min="14573" max="14573" width="11.5703125" style="22" customWidth="1"/>
    <col min="14574" max="14574" width="13.42578125" style="22" customWidth="1"/>
    <col min="14575" max="14575" width="11.140625" style="22" customWidth="1"/>
    <col min="14576" max="14576" width="11.28515625" style="22" bestFit="1" customWidth="1"/>
    <col min="14577" max="14577" width="11.5703125" style="22" customWidth="1"/>
    <col min="14578" max="14578" width="8.85546875" style="22" customWidth="1"/>
    <col min="14579" max="14579" width="9.85546875" style="22" bestFit="1" customWidth="1"/>
    <col min="14580" max="14580" width="8.85546875" style="22"/>
    <col min="14581" max="14581" width="9.5703125" style="22" bestFit="1" customWidth="1"/>
    <col min="14582" max="14822" width="8.85546875" style="22"/>
    <col min="14823" max="14823" width="1.85546875" style="22" customWidth="1"/>
    <col min="14824" max="14824" width="7.28515625" style="22" customWidth="1"/>
    <col min="14825" max="14825" width="9.85546875" style="22" customWidth="1"/>
    <col min="14826" max="14826" width="12.7109375" style="22" customWidth="1"/>
    <col min="14827" max="14827" width="11.140625" style="22" customWidth="1"/>
    <col min="14828" max="14828" width="10.85546875" style="22" customWidth="1"/>
    <col min="14829" max="14829" width="11.5703125" style="22" customWidth="1"/>
    <col min="14830" max="14830" width="13.42578125" style="22" customWidth="1"/>
    <col min="14831" max="14831" width="11.140625" style="22" customWidth="1"/>
    <col min="14832" max="14832" width="11.28515625" style="22" bestFit="1" customWidth="1"/>
    <col min="14833" max="14833" width="11.5703125" style="22" customWidth="1"/>
    <col min="14834" max="14834" width="8.85546875" style="22" customWidth="1"/>
    <col min="14835" max="14835" width="9.85546875" style="22" bestFit="1" customWidth="1"/>
    <col min="14836" max="14836" width="8.85546875" style="22"/>
    <col min="14837" max="14837" width="9.5703125" style="22" bestFit="1" customWidth="1"/>
    <col min="14838" max="15078" width="8.85546875" style="22"/>
    <col min="15079" max="15079" width="1.85546875" style="22" customWidth="1"/>
    <col min="15080" max="15080" width="7.28515625" style="22" customWidth="1"/>
    <col min="15081" max="15081" width="9.85546875" style="22" customWidth="1"/>
    <col min="15082" max="15082" width="12.7109375" style="22" customWidth="1"/>
    <col min="15083" max="15083" width="11.140625" style="22" customWidth="1"/>
    <col min="15084" max="15084" width="10.85546875" style="22" customWidth="1"/>
    <col min="15085" max="15085" width="11.5703125" style="22" customWidth="1"/>
    <col min="15086" max="15086" width="13.42578125" style="22" customWidth="1"/>
    <col min="15087" max="15087" width="11.140625" style="22" customWidth="1"/>
    <col min="15088" max="15088" width="11.28515625" style="22" bestFit="1" customWidth="1"/>
    <col min="15089" max="15089" width="11.5703125" style="22" customWidth="1"/>
    <col min="15090" max="15090" width="8.85546875" style="22" customWidth="1"/>
    <col min="15091" max="15091" width="9.85546875" style="22" bestFit="1" customWidth="1"/>
    <col min="15092" max="15092" width="8.85546875" style="22"/>
    <col min="15093" max="15093" width="9.5703125" style="22" bestFit="1" customWidth="1"/>
    <col min="15094" max="15334" width="8.85546875" style="22"/>
    <col min="15335" max="15335" width="1.85546875" style="22" customWidth="1"/>
    <col min="15336" max="15336" width="7.28515625" style="22" customWidth="1"/>
    <col min="15337" max="15337" width="9.85546875" style="22" customWidth="1"/>
    <col min="15338" max="15338" width="12.7109375" style="22" customWidth="1"/>
    <col min="15339" max="15339" width="11.140625" style="22" customWidth="1"/>
    <col min="15340" max="15340" width="10.85546875" style="22" customWidth="1"/>
    <col min="15341" max="15341" width="11.5703125" style="22" customWidth="1"/>
    <col min="15342" max="15342" width="13.42578125" style="22" customWidth="1"/>
    <col min="15343" max="15343" width="11.140625" style="22" customWidth="1"/>
    <col min="15344" max="15344" width="11.28515625" style="22" bestFit="1" customWidth="1"/>
    <col min="15345" max="15345" width="11.5703125" style="22" customWidth="1"/>
    <col min="15346" max="15346" width="8.85546875" style="22" customWidth="1"/>
    <col min="15347" max="15347" width="9.85546875" style="22" bestFit="1" customWidth="1"/>
    <col min="15348" max="15348" width="8.85546875" style="22"/>
    <col min="15349" max="15349" width="9.5703125" style="22" bestFit="1" customWidth="1"/>
    <col min="15350" max="15590" width="8.85546875" style="22"/>
    <col min="15591" max="15591" width="1.85546875" style="22" customWidth="1"/>
    <col min="15592" max="15592" width="7.28515625" style="22" customWidth="1"/>
    <col min="15593" max="15593" width="9.85546875" style="22" customWidth="1"/>
    <col min="15594" max="15594" width="12.7109375" style="22" customWidth="1"/>
    <col min="15595" max="15595" width="11.140625" style="22" customWidth="1"/>
    <col min="15596" max="15596" width="10.85546875" style="22" customWidth="1"/>
    <col min="15597" max="15597" width="11.5703125" style="22" customWidth="1"/>
    <col min="15598" max="15598" width="13.42578125" style="22" customWidth="1"/>
    <col min="15599" max="15599" width="11.140625" style="22" customWidth="1"/>
    <col min="15600" max="15600" width="11.28515625" style="22" bestFit="1" customWidth="1"/>
    <col min="15601" max="15601" width="11.5703125" style="22" customWidth="1"/>
    <col min="15602" max="15602" width="8.85546875" style="22" customWidth="1"/>
    <col min="15603" max="15603" width="9.85546875" style="22" bestFit="1" customWidth="1"/>
    <col min="15604" max="15604" width="8.85546875" style="22"/>
    <col min="15605" max="15605" width="9.5703125" style="22" bestFit="1" customWidth="1"/>
    <col min="15606" max="15846" width="8.85546875" style="22"/>
    <col min="15847" max="15847" width="1.85546875" style="22" customWidth="1"/>
    <col min="15848" max="15848" width="7.28515625" style="22" customWidth="1"/>
    <col min="15849" max="15849" width="9.85546875" style="22" customWidth="1"/>
    <col min="15850" max="15850" width="12.7109375" style="22" customWidth="1"/>
    <col min="15851" max="15851" width="11.140625" style="22" customWidth="1"/>
    <col min="15852" max="15852" width="10.85546875" style="22" customWidth="1"/>
    <col min="15853" max="15853" width="11.5703125" style="22" customWidth="1"/>
    <col min="15854" max="15854" width="13.42578125" style="22" customWidth="1"/>
    <col min="15855" max="15855" width="11.140625" style="22" customWidth="1"/>
    <col min="15856" max="15856" width="11.28515625" style="22" bestFit="1" customWidth="1"/>
    <col min="15857" max="15857" width="11.5703125" style="22" customWidth="1"/>
    <col min="15858" max="15858" width="8.85546875" style="22" customWidth="1"/>
    <col min="15859" max="15859" width="9.85546875" style="22" bestFit="1" customWidth="1"/>
    <col min="15860" max="15860" width="8.85546875" style="22"/>
    <col min="15861" max="15861" width="9.5703125" style="22" bestFit="1" customWidth="1"/>
    <col min="15862" max="16102" width="8.85546875" style="22"/>
    <col min="16103" max="16103" width="1.85546875" style="22" customWidth="1"/>
    <col min="16104" max="16104" width="7.28515625" style="22" customWidth="1"/>
    <col min="16105" max="16105" width="9.85546875" style="22" customWidth="1"/>
    <col min="16106" max="16106" width="12.7109375" style="22" customWidth="1"/>
    <col min="16107" max="16107" width="11.140625" style="22" customWidth="1"/>
    <col min="16108" max="16108" width="10.85546875" style="22" customWidth="1"/>
    <col min="16109" max="16109" width="11.5703125" style="22" customWidth="1"/>
    <col min="16110" max="16110" width="13.42578125" style="22" customWidth="1"/>
    <col min="16111" max="16111" width="11.140625" style="22" customWidth="1"/>
    <col min="16112" max="16112" width="11.28515625" style="22" bestFit="1" customWidth="1"/>
    <col min="16113" max="16113" width="11.5703125" style="22" customWidth="1"/>
    <col min="16114" max="16114" width="8.85546875" style="22" customWidth="1"/>
    <col min="16115" max="16115" width="9.85546875" style="22" bestFit="1" customWidth="1"/>
    <col min="16116" max="16116" width="8.85546875" style="22"/>
    <col min="16117" max="16117" width="9.5703125" style="22" bestFit="1" customWidth="1"/>
    <col min="16118" max="16358" width="8.85546875" style="22"/>
    <col min="16359" max="16359" width="9.140625" style="22" customWidth="1"/>
    <col min="16360" max="16384" width="9.140625" style="22"/>
  </cols>
  <sheetData>
    <row r="1" spans="1:10" ht="12.75" customHeight="1" x14ac:dyDescent="0.2">
      <c r="A1" s="21"/>
      <c r="B1" s="21"/>
      <c r="C1" s="21"/>
      <c r="D1" s="21"/>
    </row>
    <row r="2" spans="1:10" ht="12.75" customHeight="1" x14ac:dyDescent="0.2">
      <c r="A2" s="23"/>
      <c r="B2" s="24"/>
      <c r="C2" s="24"/>
      <c r="D2" s="24"/>
      <c r="E2" s="18"/>
      <c r="F2" s="18"/>
      <c r="G2" s="19"/>
      <c r="H2" s="106"/>
      <c r="I2" s="45"/>
      <c r="J2" s="45"/>
    </row>
    <row r="3" spans="1:10" ht="12.75" customHeight="1" x14ac:dyDescent="0.2">
      <c r="A3" s="21"/>
      <c r="B3" s="22"/>
      <c r="C3" s="22"/>
      <c r="D3" s="22"/>
      <c r="I3" s="104"/>
      <c r="J3" s="45"/>
    </row>
    <row r="4" spans="1:10" ht="12.75" customHeight="1" x14ac:dyDescent="0.2">
      <c r="A4" s="21"/>
      <c r="B4" s="22"/>
      <c r="C4" s="22"/>
      <c r="D4" s="22"/>
      <c r="I4" s="104"/>
      <c r="J4" s="45"/>
    </row>
    <row r="5" spans="1:10" ht="12.75" customHeight="1" x14ac:dyDescent="0.2">
      <c r="A5" s="195"/>
      <c r="B5" s="195"/>
      <c r="C5" s="195"/>
      <c r="D5" s="195"/>
      <c r="E5" s="195"/>
      <c r="F5" s="195"/>
      <c r="G5" s="195"/>
      <c r="H5" s="195"/>
      <c r="I5" s="195"/>
      <c r="J5" s="195"/>
    </row>
    <row r="6" spans="1:10" ht="12.75" customHeight="1" x14ac:dyDescent="0.2">
      <c r="A6" s="195"/>
      <c r="B6" s="195"/>
      <c r="C6" s="195"/>
      <c r="D6" s="195"/>
      <c r="E6" s="195"/>
      <c r="F6" s="195"/>
      <c r="G6" s="195"/>
      <c r="H6" s="195"/>
      <c r="I6" s="195"/>
      <c r="J6" s="195"/>
    </row>
    <row r="7" spans="1:10" ht="12.75" customHeight="1" x14ac:dyDescent="0.2">
      <c r="A7" s="195"/>
      <c r="B7" s="195"/>
      <c r="C7" s="195"/>
      <c r="D7" s="195"/>
      <c r="E7" s="195"/>
      <c r="F7" s="195"/>
      <c r="G7" s="195"/>
      <c r="H7" s="195"/>
      <c r="I7" s="195"/>
      <c r="J7" s="195"/>
    </row>
    <row r="8" spans="1:10" ht="12.75" customHeight="1" x14ac:dyDescent="0.2">
      <c r="A8" s="47"/>
      <c r="B8" s="47"/>
      <c r="C8" s="47"/>
      <c r="D8" s="47"/>
      <c r="E8" s="47"/>
      <c r="F8" s="47"/>
      <c r="G8" s="47"/>
      <c r="H8" s="82"/>
      <c r="I8" s="82"/>
      <c r="J8" s="47"/>
    </row>
    <row r="9" spans="1:10" ht="12.75" customHeight="1" thickBot="1" x14ac:dyDescent="0.25">
      <c r="A9" s="148" t="s">
        <v>149</v>
      </c>
      <c r="B9" s="148"/>
      <c r="C9" s="148"/>
      <c r="D9" s="148"/>
      <c r="E9" s="148"/>
      <c r="F9" s="148"/>
      <c r="G9" s="148"/>
      <c r="H9" s="148"/>
      <c r="I9" s="148"/>
      <c r="J9" s="148"/>
    </row>
    <row r="10" spans="1:10" ht="12.75" customHeight="1" thickBot="1" x14ac:dyDescent="0.25">
      <c r="A10" s="149" t="s">
        <v>83</v>
      </c>
      <c r="B10" s="150"/>
      <c r="C10" s="150"/>
      <c r="D10" s="150"/>
      <c r="E10" s="150"/>
      <c r="F10" s="150"/>
      <c r="G10" s="150"/>
      <c r="H10" s="150"/>
      <c r="I10" s="150"/>
      <c r="J10" s="151"/>
    </row>
    <row r="11" spans="1:10" ht="12.75" customHeight="1" x14ac:dyDescent="0.2">
      <c r="A11" s="25" t="s">
        <v>84</v>
      </c>
      <c r="B11" s="39" t="s">
        <v>85</v>
      </c>
      <c r="C11" s="22"/>
      <c r="D11" s="22"/>
      <c r="H11" s="107"/>
      <c r="I11" s="118" t="s">
        <v>150</v>
      </c>
      <c r="J11" s="119"/>
    </row>
    <row r="12" spans="1:10" ht="12.75" customHeight="1" x14ac:dyDescent="0.2">
      <c r="A12" s="25" t="s">
        <v>86</v>
      </c>
      <c r="B12" s="39" t="s">
        <v>87</v>
      </c>
      <c r="C12" s="22"/>
      <c r="D12" s="22"/>
      <c r="H12" s="107"/>
      <c r="I12" s="129" t="s">
        <v>151</v>
      </c>
      <c r="J12" s="130"/>
    </row>
    <row r="13" spans="1:10" ht="12.75" customHeight="1" x14ac:dyDescent="0.2">
      <c r="A13" s="25" t="s">
        <v>88</v>
      </c>
      <c r="B13" s="39" t="s">
        <v>89</v>
      </c>
      <c r="C13" s="22"/>
      <c r="D13" s="22"/>
      <c r="H13" s="107"/>
      <c r="I13" s="118" t="s">
        <v>152</v>
      </c>
      <c r="J13" s="119"/>
    </row>
    <row r="14" spans="1:10" ht="12.75" customHeight="1" thickBot="1" x14ac:dyDescent="0.25">
      <c r="A14" s="27" t="s">
        <v>90</v>
      </c>
      <c r="B14" s="40" t="s">
        <v>91</v>
      </c>
      <c r="C14" s="28"/>
      <c r="D14" s="28"/>
      <c r="E14" s="11"/>
      <c r="F14" s="11"/>
      <c r="G14" s="80"/>
      <c r="H14" s="108"/>
      <c r="I14" s="120" t="s">
        <v>153</v>
      </c>
      <c r="J14" s="121"/>
    </row>
    <row r="15" spans="1:10" ht="5.0999999999999996" customHeight="1" thickBot="1" x14ac:dyDescent="0.25">
      <c r="A15" s="29"/>
      <c r="B15" s="26"/>
      <c r="C15" s="30"/>
      <c r="D15" s="30"/>
    </row>
    <row r="16" spans="1:10" ht="12.75" customHeight="1" thickBot="1" x14ac:dyDescent="0.25">
      <c r="A16" s="140" t="s">
        <v>92</v>
      </c>
      <c r="B16" s="141"/>
      <c r="C16" s="141"/>
      <c r="D16" s="141"/>
      <c r="E16" s="141"/>
      <c r="F16" s="141"/>
      <c r="G16" s="141"/>
      <c r="H16" s="141"/>
      <c r="I16" s="141"/>
      <c r="J16" s="142"/>
    </row>
    <row r="17" spans="1:10" ht="12.75" customHeight="1" x14ac:dyDescent="0.2">
      <c r="A17" s="31" t="s">
        <v>93</v>
      </c>
      <c r="B17" s="41" t="s">
        <v>94</v>
      </c>
      <c r="C17" s="32"/>
      <c r="D17" s="32"/>
      <c r="E17" s="20"/>
      <c r="F17" s="20"/>
      <c r="G17" s="116" t="s">
        <v>154</v>
      </c>
      <c r="H17" s="116"/>
      <c r="I17" s="116"/>
      <c r="J17" s="117"/>
    </row>
    <row r="18" spans="1:10" ht="12.75" customHeight="1" x14ac:dyDescent="0.2">
      <c r="A18" s="25" t="s">
        <v>95</v>
      </c>
      <c r="B18" s="39" t="s">
        <v>96</v>
      </c>
      <c r="C18" s="22"/>
      <c r="D18" s="22"/>
      <c r="G18" s="129" t="s">
        <v>171</v>
      </c>
      <c r="H18" s="129"/>
      <c r="I18" s="129"/>
      <c r="J18" s="130"/>
    </row>
    <row r="19" spans="1:10" ht="12.75" customHeight="1" x14ac:dyDescent="0.2">
      <c r="A19" s="25" t="s">
        <v>97</v>
      </c>
      <c r="B19" s="39" t="s">
        <v>98</v>
      </c>
      <c r="C19" s="22"/>
      <c r="D19" s="22"/>
      <c r="G19" s="129" t="s">
        <v>99</v>
      </c>
      <c r="H19" s="129"/>
      <c r="I19" s="129"/>
      <c r="J19" s="130"/>
    </row>
    <row r="20" spans="1:10" s="2" customFormat="1" ht="12.75" customHeight="1" x14ac:dyDescent="0.2">
      <c r="A20" s="112" t="s">
        <v>100</v>
      </c>
      <c r="B20" s="26" t="s">
        <v>101</v>
      </c>
      <c r="C20" s="113"/>
      <c r="D20" s="113"/>
      <c r="E20" s="113"/>
      <c r="F20" s="113"/>
      <c r="G20" s="127" t="s">
        <v>155</v>
      </c>
      <c r="H20" s="127"/>
      <c r="I20" s="127"/>
      <c r="J20" s="128"/>
    </row>
    <row r="21" spans="1:10" s="2" customFormat="1" ht="12.75" customHeight="1" x14ac:dyDescent="0.2">
      <c r="A21" s="112" t="s">
        <v>102</v>
      </c>
      <c r="B21" s="26" t="s">
        <v>103</v>
      </c>
      <c r="C21" s="113"/>
      <c r="D21" s="113"/>
      <c r="E21" s="113"/>
      <c r="F21" s="113"/>
      <c r="G21" s="125" t="s">
        <v>156</v>
      </c>
      <c r="H21" s="125"/>
      <c r="I21" s="125"/>
      <c r="J21" s="126"/>
    </row>
    <row r="22" spans="1:10" s="2" customFormat="1" ht="12.75" customHeight="1" thickBot="1" x14ac:dyDescent="0.25">
      <c r="A22" s="114" t="s">
        <v>104</v>
      </c>
      <c r="B22" s="122" t="s">
        <v>105</v>
      </c>
      <c r="C22" s="122"/>
      <c r="D22" s="122"/>
      <c r="E22" s="122"/>
      <c r="F22" s="122"/>
      <c r="G22" s="123" t="s">
        <v>157</v>
      </c>
      <c r="H22" s="123"/>
      <c r="I22" s="123"/>
      <c r="J22" s="124"/>
    </row>
    <row r="23" spans="1:10" ht="5.0999999999999996" customHeight="1" thickBot="1" x14ac:dyDescent="0.25">
      <c r="A23" s="29"/>
      <c r="B23" s="26"/>
      <c r="C23" s="30"/>
      <c r="D23" s="30"/>
    </row>
    <row r="24" spans="1:10" ht="12.75" customHeight="1" thickBot="1" x14ac:dyDescent="0.25">
      <c r="A24" s="140" t="s">
        <v>106</v>
      </c>
      <c r="B24" s="141"/>
      <c r="C24" s="141"/>
      <c r="D24" s="141"/>
      <c r="E24" s="141"/>
      <c r="F24" s="141"/>
      <c r="G24" s="141"/>
      <c r="H24" s="141"/>
      <c r="I24" s="141"/>
      <c r="J24" s="142"/>
    </row>
    <row r="25" spans="1:10" ht="12.75" customHeight="1" x14ac:dyDescent="0.2">
      <c r="A25" s="31" t="s">
        <v>107</v>
      </c>
      <c r="B25" s="41" t="s">
        <v>108</v>
      </c>
      <c r="C25" s="32"/>
      <c r="D25" s="32"/>
      <c r="E25" s="20"/>
      <c r="F25" s="20"/>
      <c r="G25" s="143" t="s">
        <v>109</v>
      </c>
      <c r="H25" s="143"/>
      <c r="I25" s="143"/>
      <c r="J25" s="144"/>
    </row>
    <row r="26" spans="1:10" ht="12.75" customHeight="1" x14ac:dyDescent="0.2">
      <c r="A26" s="25" t="s">
        <v>110</v>
      </c>
      <c r="B26" s="39" t="s">
        <v>111</v>
      </c>
      <c r="C26" s="22"/>
      <c r="D26" s="22"/>
      <c r="G26" s="129" t="s">
        <v>112</v>
      </c>
      <c r="H26" s="129"/>
      <c r="I26" s="129"/>
      <c r="J26" s="130"/>
    </row>
    <row r="27" spans="1:10" ht="12.75" customHeight="1" thickBot="1" x14ac:dyDescent="0.25">
      <c r="A27" s="27" t="s">
        <v>113</v>
      </c>
      <c r="B27" s="40" t="s">
        <v>114</v>
      </c>
      <c r="C27" s="28"/>
      <c r="D27" s="28"/>
      <c r="E27" s="11"/>
      <c r="F27" s="11"/>
      <c r="G27" s="138" t="s">
        <v>158</v>
      </c>
      <c r="H27" s="138"/>
      <c r="I27" s="138"/>
      <c r="J27" s="139"/>
    </row>
    <row r="28" spans="1:10" ht="5.0999999999999996" customHeight="1" thickBot="1" x14ac:dyDescent="0.25">
      <c r="A28" s="29"/>
      <c r="B28" s="26"/>
      <c r="C28" s="30"/>
      <c r="D28" s="30"/>
    </row>
    <row r="29" spans="1:10" ht="12.75" customHeight="1" thickBot="1" x14ac:dyDescent="0.25">
      <c r="A29" s="140" t="s">
        <v>115</v>
      </c>
      <c r="B29" s="141"/>
      <c r="C29" s="141"/>
      <c r="D29" s="141"/>
      <c r="E29" s="141"/>
      <c r="F29" s="141"/>
      <c r="G29" s="141"/>
      <c r="H29" s="141"/>
      <c r="I29" s="141"/>
      <c r="J29" s="142"/>
    </row>
    <row r="30" spans="1:10" ht="12.75" customHeight="1" x14ac:dyDescent="0.2">
      <c r="A30" s="33" t="s">
        <v>116</v>
      </c>
      <c r="B30" s="42" t="s">
        <v>108</v>
      </c>
      <c r="C30" s="42"/>
      <c r="D30" s="143" t="s">
        <v>159</v>
      </c>
      <c r="E30" s="143"/>
      <c r="F30" s="143"/>
      <c r="G30" s="143"/>
      <c r="H30" s="143"/>
      <c r="I30" s="143"/>
      <c r="J30" s="144"/>
    </row>
    <row r="31" spans="1:10" ht="12.75" customHeight="1" x14ac:dyDescent="0.2">
      <c r="A31" s="34" t="s">
        <v>117</v>
      </c>
      <c r="B31" s="30" t="s">
        <v>118</v>
      </c>
      <c r="C31" s="30"/>
      <c r="D31" s="30"/>
      <c r="E31" s="30"/>
      <c r="F31" s="30"/>
      <c r="G31" s="129" t="s">
        <v>169</v>
      </c>
      <c r="H31" s="129"/>
      <c r="I31" s="129"/>
      <c r="J31" s="130"/>
    </row>
    <row r="32" spans="1:10" ht="12.75" customHeight="1" x14ac:dyDescent="0.2">
      <c r="A32" s="34" t="s">
        <v>119</v>
      </c>
      <c r="B32" s="30" t="s">
        <v>121</v>
      </c>
      <c r="C32" s="30"/>
      <c r="D32" s="30"/>
      <c r="E32" s="30"/>
      <c r="F32" s="30"/>
      <c r="G32" s="118" t="s">
        <v>160</v>
      </c>
      <c r="H32" s="118"/>
      <c r="I32" s="118"/>
      <c r="J32" s="119"/>
    </row>
    <row r="33" spans="1:10" ht="12.75" customHeight="1" thickBot="1" x14ac:dyDescent="0.25">
      <c r="A33" s="35" t="s">
        <v>120</v>
      </c>
      <c r="B33" s="43" t="s">
        <v>122</v>
      </c>
      <c r="C33" s="43"/>
      <c r="D33" s="43"/>
      <c r="E33" s="43"/>
      <c r="F33" s="43"/>
      <c r="G33" s="138" t="s">
        <v>161</v>
      </c>
      <c r="H33" s="138"/>
      <c r="I33" s="138"/>
      <c r="J33" s="139"/>
    </row>
    <row r="34" spans="1:10" s="8" customFormat="1" ht="5.0999999999999996" customHeight="1" thickBot="1" x14ac:dyDescent="0.25">
      <c r="A34" s="6"/>
      <c r="B34" s="7"/>
      <c r="C34" s="7"/>
      <c r="D34" s="7"/>
      <c r="E34" s="7"/>
      <c r="F34" s="7"/>
      <c r="G34" s="6"/>
      <c r="H34" s="105"/>
      <c r="I34" s="44"/>
      <c r="J34" s="44"/>
    </row>
    <row r="35" spans="1:10" s="8" customFormat="1" ht="22.5" x14ac:dyDescent="0.2">
      <c r="A35" s="199" t="s">
        <v>79</v>
      </c>
      <c r="B35" s="200"/>
      <c r="C35" s="200"/>
      <c r="D35" s="200"/>
      <c r="E35" s="200"/>
      <c r="F35" s="200"/>
      <c r="G35" s="200"/>
      <c r="H35" s="109" t="s">
        <v>162</v>
      </c>
      <c r="I35" s="109" t="s">
        <v>163</v>
      </c>
      <c r="J35" s="109" t="s">
        <v>164</v>
      </c>
    </row>
    <row r="36" spans="1:10" s="8" customFormat="1" ht="12" thickBot="1" x14ac:dyDescent="0.25">
      <c r="A36" s="201" t="s">
        <v>80</v>
      </c>
      <c r="B36" s="202"/>
      <c r="C36" s="202"/>
      <c r="D36" s="202"/>
      <c r="E36" s="202"/>
      <c r="F36" s="202"/>
      <c r="G36" s="202"/>
      <c r="H36" s="110">
        <v>2</v>
      </c>
      <c r="I36" s="83">
        <v>4</v>
      </c>
      <c r="J36" s="48">
        <v>76</v>
      </c>
    </row>
    <row r="37" spans="1:10" ht="12.75" customHeight="1" x14ac:dyDescent="0.2">
      <c r="A37" s="205" t="s">
        <v>37</v>
      </c>
      <c r="B37" s="206"/>
      <c r="C37" s="206"/>
      <c r="D37" s="206"/>
      <c r="E37" s="206"/>
      <c r="F37" s="206"/>
      <c r="G37" s="206"/>
      <c r="H37" s="206"/>
      <c r="I37" s="206"/>
      <c r="J37" s="207"/>
    </row>
    <row r="38" spans="1:10" ht="12.75" customHeight="1" x14ac:dyDescent="0.2">
      <c r="A38" s="49" t="s">
        <v>14</v>
      </c>
      <c r="B38" s="134" t="s">
        <v>15</v>
      </c>
      <c r="C38" s="134"/>
      <c r="D38" s="134"/>
      <c r="E38" s="134"/>
      <c r="F38" s="134"/>
      <c r="G38" s="134"/>
      <c r="H38" s="84" t="s">
        <v>16</v>
      </c>
      <c r="I38" s="84" t="s">
        <v>16</v>
      </c>
      <c r="J38" s="51" t="s">
        <v>16</v>
      </c>
    </row>
    <row r="39" spans="1:10" s="2" customFormat="1" ht="12.75" customHeight="1" x14ac:dyDescent="0.2">
      <c r="A39" s="49" t="s">
        <v>4</v>
      </c>
      <c r="B39" s="145" t="s">
        <v>68</v>
      </c>
      <c r="C39" s="145"/>
      <c r="D39" s="145"/>
      <c r="E39" s="145"/>
      <c r="F39" s="145"/>
      <c r="G39" s="145"/>
      <c r="H39" s="96">
        <v>1532.99</v>
      </c>
      <c r="I39" s="96">
        <v>1532.99</v>
      </c>
      <c r="J39" s="96">
        <v>1532.99</v>
      </c>
    </row>
    <row r="40" spans="1:10" ht="12.75" customHeight="1" x14ac:dyDescent="0.2">
      <c r="A40" s="9" t="s">
        <v>1</v>
      </c>
      <c r="B40" s="131" t="s">
        <v>132</v>
      </c>
      <c r="C40" s="132"/>
      <c r="D40" s="132"/>
      <c r="E40" s="132"/>
      <c r="F40" s="132"/>
      <c r="G40" s="133"/>
      <c r="H40" s="85">
        <f t="shared" ref="H40" si="0">(H39)*(30%)*0</f>
        <v>0</v>
      </c>
      <c r="I40" s="85">
        <f>(I39)*(30%)*0</f>
        <v>0</v>
      </c>
      <c r="J40" s="52">
        <f>(J39)*(30%)*0</f>
        <v>0</v>
      </c>
    </row>
    <row r="41" spans="1:10" ht="12.75" customHeight="1" x14ac:dyDescent="0.2">
      <c r="A41" s="9" t="s">
        <v>3</v>
      </c>
      <c r="B41" s="131" t="s">
        <v>133</v>
      </c>
      <c r="C41" s="132"/>
      <c r="D41" s="132"/>
      <c r="E41" s="132"/>
      <c r="F41" s="132"/>
      <c r="G41" s="133"/>
      <c r="H41" s="85">
        <f>(((H39/220)*20%)*(7)*(15))*0</f>
        <v>0</v>
      </c>
      <c r="I41" s="85">
        <f t="shared" ref="I41:J41" si="1">(((I39/220)*20%)*(7)*(15))*0</f>
        <v>0</v>
      </c>
      <c r="J41" s="52">
        <f t="shared" si="1"/>
        <v>0</v>
      </c>
    </row>
    <row r="42" spans="1:10" ht="21.95" customHeight="1" x14ac:dyDescent="0.2">
      <c r="A42" s="9" t="s">
        <v>5</v>
      </c>
      <c r="B42" s="115" t="s">
        <v>134</v>
      </c>
      <c r="C42" s="115"/>
      <c r="D42" s="115"/>
      <c r="E42" s="115"/>
      <c r="F42" s="115"/>
      <c r="G42" s="115"/>
      <c r="H42" s="85">
        <f>(((H40/220)*20%)*(7)*(15))*0</f>
        <v>0</v>
      </c>
      <c r="I42" s="85">
        <f t="shared" ref="I42:J42" si="2">((((I39/220)+(I41/120))*0.5)*15)*0</f>
        <v>0</v>
      </c>
      <c r="J42" s="52">
        <f t="shared" si="2"/>
        <v>0</v>
      </c>
    </row>
    <row r="43" spans="1:10" ht="12.75" customHeight="1" thickBot="1" x14ac:dyDescent="0.25">
      <c r="A43" s="152" t="s">
        <v>42</v>
      </c>
      <c r="B43" s="153"/>
      <c r="C43" s="153"/>
      <c r="D43" s="153"/>
      <c r="E43" s="153"/>
      <c r="F43" s="153"/>
      <c r="G43" s="154"/>
      <c r="H43" s="86">
        <f t="shared" ref="H43:J43" si="3">SUM(H39:H42)</f>
        <v>1532.99</v>
      </c>
      <c r="I43" s="86">
        <f t="shared" si="3"/>
        <v>1532.99</v>
      </c>
      <c r="J43" s="53">
        <f t="shared" si="3"/>
        <v>1532.99</v>
      </c>
    </row>
    <row r="44" spans="1:10" ht="15.75" customHeight="1" thickBot="1" x14ac:dyDescent="0.25">
      <c r="A44" s="11"/>
      <c r="B44" s="11"/>
      <c r="C44" s="11"/>
      <c r="D44" s="11"/>
      <c r="E44" s="11"/>
      <c r="F44" s="11"/>
      <c r="G44" s="12"/>
      <c r="H44" s="87"/>
      <c r="I44" s="87"/>
      <c r="J44" s="12"/>
    </row>
    <row r="45" spans="1:10" ht="12.75" customHeight="1" x14ac:dyDescent="0.2">
      <c r="A45" s="208" t="s">
        <v>38</v>
      </c>
      <c r="B45" s="209"/>
      <c r="C45" s="209"/>
      <c r="D45" s="209"/>
      <c r="E45" s="209"/>
      <c r="F45" s="209"/>
      <c r="G45" s="209"/>
      <c r="H45" s="209"/>
      <c r="I45" s="209"/>
      <c r="J45" s="210"/>
    </row>
    <row r="46" spans="1:10" ht="12.75" customHeight="1" x14ac:dyDescent="0.2">
      <c r="A46" s="155" t="s">
        <v>39</v>
      </c>
      <c r="B46" s="156"/>
      <c r="C46" s="156"/>
      <c r="D46" s="156"/>
      <c r="E46" s="156"/>
      <c r="F46" s="156"/>
      <c r="G46" s="156"/>
      <c r="H46" s="156"/>
      <c r="I46" s="156"/>
      <c r="J46" s="161"/>
    </row>
    <row r="47" spans="1:10" ht="12.75" customHeight="1" x14ac:dyDescent="0.2">
      <c r="A47" s="49" t="s">
        <v>17</v>
      </c>
      <c r="B47" s="134" t="s">
        <v>81</v>
      </c>
      <c r="C47" s="134"/>
      <c r="D47" s="134"/>
      <c r="E47" s="134"/>
      <c r="F47" s="134"/>
      <c r="G47" s="54" t="s">
        <v>47</v>
      </c>
      <c r="H47" s="88" t="s">
        <v>0</v>
      </c>
      <c r="I47" s="88" t="s">
        <v>0</v>
      </c>
      <c r="J47" s="55" t="s">
        <v>0</v>
      </c>
    </row>
    <row r="48" spans="1:10" ht="21.95" customHeight="1" x14ac:dyDescent="0.2">
      <c r="A48" s="9" t="s">
        <v>4</v>
      </c>
      <c r="B48" s="131" t="s">
        <v>131</v>
      </c>
      <c r="C48" s="132"/>
      <c r="D48" s="132"/>
      <c r="E48" s="132"/>
      <c r="F48" s="133"/>
      <c r="G48" s="56">
        <v>8.3299999999999999E-2</v>
      </c>
      <c r="H48" s="89">
        <f>(H43)*($G$48)</f>
        <v>127.7</v>
      </c>
      <c r="I48" s="89">
        <f t="shared" ref="I48" si="4">(I43)*($G$48)</f>
        <v>127.7</v>
      </c>
      <c r="J48" s="57">
        <f>(J43)*($G$48)</f>
        <v>127.7</v>
      </c>
    </row>
    <row r="49" spans="1:10" ht="12.75" customHeight="1" x14ac:dyDescent="0.2">
      <c r="A49" s="9" t="s">
        <v>1</v>
      </c>
      <c r="B49" s="131" t="s">
        <v>135</v>
      </c>
      <c r="C49" s="132"/>
      <c r="D49" s="132"/>
      <c r="E49" s="132"/>
      <c r="F49" s="133"/>
      <c r="G49" s="56">
        <v>0.121</v>
      </c>
      <c r="H49" s="89">
        <f>(H43)*($G$49)</f>
        <v>185.49</v>
      </c>
      <c r="I49" s="89">
        <f t="shared" ref="I49" si="5">(I43)*($G$49)</f>
        <v>185.49</v>
      </c>
      <c r="J49" s="57">
        <f>(J43)*($G$49)</f>
        <v>185.49</v>
      </c>
    </row>
    <row r="50" spans="1:10" ht="12.75" customHeight="1" x14ac:dyDescent="0.2">
      <c r="A50" s="174" t="s">
        <v>82</v>
      </c>
      <c r="B50" s="175"/>
      <c r="C50" s="175"/>
      <c r="D50" s="175"/>
      <c r="E50" s="175"/>
      <c r="F50" s="176"/>
      <c r="G50" s="58">
        <f>SUM(G48:G49)</f>
        <v>0.20430000000000001</v>
      </c>
      <c r="H50" s="90">
        <f>SUM(H48:H49)</f>
        <v>313.19</v>
      </c>
      <c r="I50" s="90">
        <f t="shared" ref="I50:J50" si="6">SUM(I48:I49)</f>
        <v>313.19</v>
      </c>
      <c r="J50" s="60">
        <f t="shared" si="6"/>
        <v>313.19</v>
      </c>
    </row>
    <row r="51" spans="1:10" ht="12.75" customHeight="1" x14ac:dyDescent="0.2">
      <c r="A51" s="155" t="s">
        <v>41</v>
      </c>
      <c r="B51" s="156"/>
      <c r="C51" s="156"/>
      <c r="D51" s="156"/>
      <c r="E51" s="156"/>
      <c r="F51" s="157"/>
      <c r="G51" s="61">
        <f t="shared" ref="G51:J51" si="7">SUM(G50:G50)</f>
        <v>0.20430000000000001</v>
      </c>
      <c r="H51" s="90">
        <f t="shared" si="7"/>
        <v>313.19</v>
      </c>
      <c r="I51" s="90">
        <f t="shared" si="7"/>
        <v>313.19</v>
      </c>
      <c r="J51" s="60">
        <f t="shared" si="7"/>
        <v>313.19</v>
      </c>
    </row>
    <row r="52" spans="1:10" ht="12.75" customHeight="1" x14ac:dyDescent="0.2">
      <c r="A52" s="155" t="s">
        <v>43</v>
      </c>
      <c r="B52" s="156"/>
      <c r="C52" s="156"/>
      <c r="D52" s="156"/>
      <c r="E52" s="156"/>
      <c r="F52" s="156"/>
      <c r="G52" s="156"/>
      <c r="H52" s="156"/>
      <c r="I52" s="156"/>
      <c r="J52" s="161"/>
    </row>
    <row r="53" spans="1:10" ht="12.75" customHeight="1" x14ac:dyDescent="0.2">
      <c r="A53" s="49" t="s">
        <v>18</v>
      </c>
      <c r="B53" s="134" t="s">
        <v>32</v>
      </c>
      <c r="C53" s="134"/>
      <c r="D53" s="134"/>
      <c r="E53" s="134"/>
      <c r="F53" s="134"/>
      <c r="G53" s="54" t="s">
        <v>47</v>
      </c>
      <c r="H53" s="84" t="s">
        <v>0</v>
      </c>
      <c r="I53" s="84" t="s">
        <v>0</v>
      </c>
      <c r="J53" s="51" t="s">
        <v>0</v>
      </c>
    </row>
    <row r="54" spans="1:10" ht="12.75" customHeight="1" x14ac:dyDescent="0.2">
      <c r="A54" s="9" t="s">
        <v>4</v>
      </c>
      <c r="B54" s="135" t="s">
        <v>123</v>
      </c>
      <c r="C54" s="136"/>
      <c r="D54" s="136"/>
      <c r="E54" s="136"/>
      <c r="F54" s="137"/>
      <c r="G54" s="62">
        <v>0.2</v>
      </c>
      <c r="H54" s="89">
        <f>($H$43+$H$51)*(G54)</f>
        <v>369.24</v>
      </c>
      <c r="I54" s="89">
        <f>($I$43+$I$51)*(G54)</f>
        <v>369.24</v>
      </c>
      <c r="J54" s="89">
        <f>($J$43+$J$51)*(G54)</f>
        <v>369.24</v>
      </c>
    </row>
    <row r="55" spans="1:10" ht="12.75" customHeight="1" x14ac:dyDescent="0.2">
      <c r="A55" s="9" t="s">
        <v>1</v>
      </c>
      <c r="B55" s="135" t="s">
        <v>124</v>
      </c>
      <c r="C55" s="136"/>
      <c r="D55" s="136"/>
      <c r="E55" s="136"/>
      <c r="F55" s="137"/>
      <c r="G55" s="62">
        <v>2.5000000000000001E-2</v>
      </c>
      <c r="H55" s="89">
        <f>($H$43+$H$51)*(G55)</f>
        <v>46.15</v>
      </c>
      <c r="I55" s="89">
        <f>($I$43+$I$51)*(G55)</f>
        <v>46.15</v>
      </c>
      <c r="J55" s="89">
        <f t="shared" ref="J55:J61" si="8">($J$43+$J$51)*(G55)</f>
        <v>46.15</v>
      </c>
    </row>
    <row r="56" spans="1:10" ht="12.75" customHeight="1" x14ac:dyDescent="0.2">
      <c r="A56" s="9" t="s">
        <v>3</v>
      </c>
      <c r="B56" s="135" t="s">
        <v>125</v>
      </c>
      <c r="C56" s="136"/>
      <c r="D56" s="136"/>
      <c r="E56" s="136"/>
      <c r="F56" s="137"/>
      <c r="G56" s="62">
        <v>0.02</v>
      </c>
      <c r="H56" s="89">
        <f t="shared" ref="H56:H61" si="9">($H$43+$H$51)*(G56)</f>
        <v>36.92</v>
      </c>
      <c r="I56" s="89">
        <f t="shared" ref="I56:I61" si="10">($I$43+$I$51)*(G56)</f>
        <v>36.92</v>
      </c>
      <c r="J56" s="89">
        <f t="shared" si="8"/>
        <v>36.92</v>
      </c>
    </row>
    <row r="57" spans="1:10" ht="12.75" customHeight="1" x14ac:dyDescent="0.2">
      <c r="A57" s="9" t="s">
        <v>5</v>
      </c>
      <c r="B57" s="135" t="s">
        <v>126</v>
      </c>
      <c r="C57" s="136"/>
      <c r="D57" s="136"/>
      <c r="E57" s="136"/>
      <c r="F57" s="137"/>
      <c r="G57" s="62">
        <v>1.4999999999999999E-2</v>
      </c>
      <c r="H57" s="89">
        <f t="shared" si="9"/>
        <v>27.69</v>
      </c>
      <c r="I57" s="89">
        <f t="shared" si="10"/>
        <v>27.69</v>
      </c>
      <c r="J57" s="89">
        <f t="shared" si="8"/>
        <v>27.69</v>
      </c>
    </row>
    <row r="58" spans="1:10" ht="12.75" customHeight="1" x14ac:dyDescent="0.2">
      <c r="A58" s="9" t="s">
        <v>2</v>
      </c>
      <c r="B58" s="135" t="s">
        <v>127</v>
      </c>
      <c r="C58" s="136"/>
      <c r="D58" s="136"/>
      <c r="E58" s="136"/>
      <c r="F58" s="137"/>
      <c r="G58" s="62">
        <v>0.01</v>
      </c>
      <c r="H58" s="89">
        <f t="shared" si="9"/>
        <v>18.46</v>
      </c>
      <c r="I58" s="89">
        <f t="shared" si="10"/>
        <v>18.46</v>
      </c>
      <c r="J58" s="89">
        <f t="shared" si="8"/>
        <v>18.46</v>
      </c>
    </row>
    <row r="59" spans="1:10" ht="12.75" customHeight="1" x14ac:dyDescent="0.2">
      <c r="A59" s="9" t="s">
        <v>6</v>
      </c>
      <c r="B59" s="159" t="s">
        <v>128</v>
      </c>
      <c r="C59" s="159"/>
      <c r="D59" s="159"/>
      <c r="E59" s="159"/>
      <c r="F59" s="159"/>
      <c r="G59" s="62">
        <v>6.0000000000000001E-3</v>
      </c>
      <c r="H59" s="89">
        <f t="shared" si="9"/>
        <v>11.08</v>
      </c>
      <c r="I59" s="89">
        <f t="shared" si="10"/>
        <v>11.08</v>
      </c>
      <c r="J59" s="89">
        <f t="shared" si="8"/>
        <v>11.08</v>
      </c>
    </row>
    <row r="60" spans="1:10" ht="12.75" customHeight="1" x14ac:dyDescent="0.2">
      <c r="A60" s="9" t="s">
        <v>7</v>
      </c>
      <c r="B60" s="135" t="s">
        <v>129</v>
      </c>
      <c r="C60" s="136"/>
      <c r="D60" s="136"/>
      <c r="E60" s="136"/>
      <c r="F60" s="137"/>
      <c r="G60" s="62">
        <v>2E-3</v>
      </c>
      <c r="H60" s="89">
        <f t="shared" si="9"/>
        <v>3.69</v>
      </c>
      <c r="I60" s="89">
        <f t="shared" si="10"/>
        <v>3.69</v>
      </c>
      <c r="J60" s="89">
        <f t="shared" si="8"/>
        <v>3.69</v>
      </c>
    </row>
    <row r="61" spans="1:10" ht="12.75" customHeight="1" x14ac:dyDescent="0.2">
      <c r="A61" s="9" t="s">
        <v>9</v>
      </c>
      <c r="B61" s="135" t="s">
        <v>130</v>
      </c>
      <c r="C61" s="136"/>
      <c r="D61" s="136"/>
      <c r="E61" s="136"/>
      <c r="F61" s="137"/>
      <c r="G61" s="62">
        <v>0.08</v>
      </c>
      <c r="H61" s="89">
        <f t="shared" si="9"/>
        <v>147.69</v>
      </c>
      <c r="I61" s="89">
        <f t="shared" si="10"/>
        <v>147.69</v>
      </c>
      <c r="J61" s="89">
        <f t="shared" si="8"/>
        <v>147.69</v>
      </c>
    </row>
    <row r="62" spans="1:10" ht="12.75" customHeight="1" x14ac:dyDescent="0.2">
      <c r="A62" s="155" t="s">
        <v>44</v>
      </c>
      <c r="B62" s="156"/>
      <c r="C62" s="156"/>
      <c r="D62" s="156"/>
      <c r="E62" s="156"/>
      <c r="F62" s="156"/>
      <c r="G62" s="61">
        <f>SUM(G54:G61)</f>
        <v>0.35799999999999998</v>
      </c>
      <c r="H62" s="90">
        <f>SUM(H54:H61)</f>
        <v>660.92</v>
      </c>
      <c r="I62" s="90">
        <f t="shared" ref="I62:J62" si="11">SUM(I54:I61)</f>
        <v>660.92</v>
      </c>
      <c r="J62" s="60">
        <f t="shared" si="11"/>
        <v>660.92</v>
      </c>
    </row>
    <row r="63" spans="1:10" ht="12.75" customHeight="1" x14ac:dyDescent="0.2">
      <c r="A63" s="155" t="s">
        <v>46</v>
      </c>
      <c r="B63" s="156"/>
      <c r="C63" s="156"/>
      <c r="D63" s="156"/>
      <c r="E63" s="156"/>
      <c r="F63" s="156"/>
      <c r="G63" s="156"/>
      <c r="H63" s="156"/>
      <c r="I63" s="156"/>
      <c r="J63" s="161"/>
    </row>
    <row r="64" spans="1:10" ht="12.75" customHeight="1" x14ac:dyDescent="0.2">
      <c r="A64" s="49" t="s">
        <v>19</v>
      </c>
      <c r="B64" s="158" t="s">
        <v>20</v>
      </c>
      <c r="C64" s="156"/>
      <c r="D64" s="156"/>
      <c r="E64" s="156"/>
      <c r="F64" s="157"/>
      <c r="G64" s="50" t="s">
        <v>69</v>
      </c>
      <c r="H64" s="84" t="s">
        <v>0</v>
      </c>
      <c r="I64" s="84" t="s">
        <v>0</v>
      </c>
      <c r="J64" s="51" t="s">
        <v>0</v>
      </c>
    </row>
    <row r="65" spans="1:10" s="2" customFormat="1" ht="21" customHeight="1" x14ac:dyDescent="0.2">
      <c r="A65" s="49" t="s">
        <v>4</v>
      </c>
      <c r="B65" s="145" t="s">
        <v>147</v>
      </c>
      <c r="C65" s="145"/>
      <c r="D65" s="145"/>
      <c r="E65" s="145"/>
      <c r="F65" s="145"/>
      <c r="G65" s="50" t="s">
        <v>170</v>
      </c>
      <c r="H65" s="90">
        <f>(4.5*22*2)-(H39*6/100)</f>
        <v>106.02</v>
      </c>
      <c r="I65" s="90">
        <f>(5*22*2)-(I39*6/100)</f>
        <v>128.02000000000001</v>
      </c>
      <c r="J65" s="50">
        <v>0</v>
      </c>
    </row>
    <row r="66" spans="1:10" s="2" customFormat="1" ht="21" customHeight="1" x14ac:dyDescent="0.2">
      <c r="A66" s="49" t="s">
        <v>1</v>
      </c>
      <c r="B66" s="145" t="s">
        <v>148</v>
      </c>
      <c r="C66" s="145"/>
      <c r="D66" s="145"/>
      <c r="E66" s="145"/>
      <c r="F66" s="145"/>
      <c r="G66" s="50">
        <v>580</v>
      </c>
      <c r="H66" s="90">
        <f>G66</f>
        <v>580</v>
      </c>
      <c r="I66" s="90">
        <f>G66</f>
        <v>580</v>
      </c>
      <c r="J66" s="60">
        <f>G66</f>
        <v>580</v>
      </c>
    </row>
    <row r="67" spans="1:10" s="2" customFormat="1" ht="12.75" customHeight="1" x14ac:dyDescent="0.2">
      <c r="A67" s="49" t="s">
        <v>3</v>
      </c>
      <c r="B67" s="145" t="s">
        <v>165</v>
      </c>
      <c r="C67" s="145"/>
      <c r="D67" s="145"/>
      <c r="E67" s="145"/>
      <c r="F67" s="145"/>
      <c r="G67" s="50">
        <v>86</v>
      </c>
      <c r="H67" s="90">
        <f>G67</f>
        <v>86</v>
      </c>
      <c r="I67" s="90">
        <f>G67</f>
        <v>86</v>
      </c>
      <c r="J67" s="59">
        <f>G67</f>
        <v>86</v>
      </c>
    </row>
    <row r="68" spans="1:10" s="2" customFormat="1" ht="12.75" customHeight="1" x14ac:dyDescent="0.2">
      <c r="A68" s="49" t="s">
        <v>5</v>
      </c>
      <c r="B68" s="145" t="s">
        <v>166</v>
      </c>
      <c r="C68" s="145"/>
      <c r="D68" s="145"/>
      <c r="E68" s="145"/>
      <c r="F68" s="145"/>
      <c r="G68" s="50">
        <v>27.5</v>
      </c>
      <c r="H68" s="90">
        <f>G68</f>
        <v>27.5</v>
      </c>
      <c r="I68" s="90">
        <f>($G$68)</f>
        <v>27.5</v>
      </c>
      <c r="J68" s="60">
        <f>G68</f>
        <v>27.5</v>
      </c>
    </row>
    <row r="69" spans="1:10" s="2" customFormat="1" ht="12.75" customHeight="1" x14ac:dyDescent="0.2">
      <c r="A69" s="49" t="s">
        <v>2</v>
      </c>
      <c r="B69" s="145" t="s">
        <v>167</v>
      </c>
      <c r="C69" s="145"/>
      <c r="D69" s="145"/>
      <c r="E69" s="145"/>
      <c r="F69" s="145"/>
      <c r="G69" s="50">
        <v>0</v>
      </c>
      <c r="H69" s="90">
        <f>($G$69)</f>
        <v>0</v>
      </c>
      <c r="I69" s="90">
        <v>0</v>
      </c>
      <c r="J69" s="60">
        <v>0</v>
      </c>
    </row>
    <row r="70" spans="1:10" ht="12.75" customHeight="1" x14ac:dyDescent="0.2">
      <c r="A70" s="146" t="s">
        <v>45</v>
      </c>
      <c r="B70" s="147"/>
      <c r="C70" s="147"/>
      <c r="D70" s="147"/>
      <c r="E70" s="147"/>
      <c r="F70" s="147"/>
      <c r="G70" s="147"/>
      <c r="H70" s="90">
        <f>SUM(H65:H69)</f>
        <v>799.52</v>
      </c>
      <c r="I70" s="90">
        <f t="shared" ref="I70:J70" si="12">SUM(I65:I69)</f>
        <v>821.52</v>
      </c>
      <c r="J70" s="60">
        <f t="shared" si="12"/>
        <v>693.5</v>
      </c>
    </row>
    <row r="71" spans="1:10" ht="12.75" customHeight="1" x14ac:dyDescent="0.2">
      <c r="A71" s="49">
        <v>2</v>
      </c>
      <c r="B71" s="158" t="s">
        <v>21</v>
      </c>
      <c r="C71" s="156"/>
      <c r="D71" s="156"/>
      <c r="E71" s="156"/>
      <c r="F71" s="156"/>
      <c r="G71" s="156"/>
      <c r="H71" s="156"/>
      <c r="I71" s="156"/>
      <c r="J71" s="161"/>
    </row>
    <row r="72" spans="1:10" ht="12.75" customHeight="1" x14ac:dyDescent="0.2">
      <c r="A72" s="9" t="s">
        <v>17</v>
      </c>
      <c r="B72" s="171" t="s">
        <v>40</v>
      </c>
      <c r="C72" s="172"/>
      <c r="D72" s="172"/>
      <c r="E72" s="172"/>
      <c r="F72" s="172"/>
      <c r="G72" s="173"/>
      <c r="H72" s="85">
        <f>(H51)</f>
        <v>313.19</v>
      </c>
      <c r="I72" s="85">
        <f t="shared" ref="I72:J72" si="13">(I51)</f>
        <v>313.19</v>
      </c>
      <c r="J72" s="52">
        <f t="shared" si="13"/>
        <v>313.19</v>
      </c>
    </row>
    <row r="73" spans="1:10" ht="12.75" customHeight="1" x14ac:dyDescent="0.2">
      <c r="A73" s="9" t="s">
        <v>18</v>
      </c>
      <c r="B73" s="171" t="s">
        <v>32</v>
      </c>
      <c r="C73" s="172"/>
      <c r="D73" s="172"/>
      <c r="E73" s="172"/>
      <c r="F73" s="169"/>
      <c r="G73" s="170"/>
      <c r="H73" s="85">
        <f>(H62)</f>
        <v>660.92</v>
      </c>
      <c r="I73" s="85">
        <f t="shared" ref="I73:J73" si="14">(I62)</f>
        <v>660.92</v>
      </c>
      <c r="J73" s="52">
        <f t="shared" si="14"/>
        <v>660.92</v>
      </c>
    </row>
    <row r="74" spans="1:10" ht="12.75" customHeight="1" x14ac:dyDescent="0.2">
      <c r="A74" s="9" t="s">
        <v>19</v>
      </c>
      <c r="B74" s="171" t="s">
        <v>20</v>
      </c>
      <c r="C74" s="172"/>
      <c r="D74" s="172"/>
      <c r="E74" s="172"/>
      <c r="F74" s="169"/>
      <c r="G74" s="170"/>
      <c r="H74" s="85">
        <f>(H70)</f>
        <v>799.52</v>
      </c>
      <c r="I74" s="85">
        <f t="shared" ref="I74:J74" si="15">(I70)</f>
        <v>821.52</v>
      </c>
      <c r="J74" s="52">
        <f t="shared" si="15"/>
        <v>693.5</v>
      </c>
    </row>
    <row r="75" spans="1:10" ht="12.75" customHeight="1" thickBot="1" x14ac:dyDescent="0.25">
      <c r="A75" s="152" t="s">
        <v>48</v>
      </c>
      <c r="B75" s="153"/>
      <c r="C75" s="153"/>
      <c r="D75" s="153"/>
      <c r="E75" s="153"/>
      <c r="F75" s="153"/>
      <c r="G75" s="154"/>
      <c r="H75" s="86">
        <f>SUM(H72:H74)</f>
        <v>1773.63</v>
      </c>
      <c r="I75" s="86">
        <f t="shared" ref="I75:J75" si="16">SUM(I72:I74)</f>
        <v>1795.63</v>
      </c>
      <c r="J75" s="53">
        <f t="shared" si="16"/>
        <v>1667.61</v>
      </c>
    </row>
    <row r="76" spans="1:10" ht="5.0999999999999996" customHeight="1" thickBot="1" x14ac:dyDescent="0.25">
      <c r="A76" s="10"/>
      <c r="B76" s="10"/>
      <c r="C76" s="10"/>
      <c r="D76" s="10"/>
      <c r="E76" s="10"/>
      <c r="F76" s="10"/>
      <c r="G76" s="13"/>
      <c r="H76" s="91"/>
      <c r="I76" s="91"/>
      <c r="J76" s="13"/>
    </row>
    <row r="77" spans="1:10" ht="12.75" customHeight="1" x14ac:dyDescent="0.2">
      <c r="A77" s="162" t="s">
        <v>22</v>
      </c>
      <c r="B77" s="163"/>
      <c r="C77" s="163"/>
      <c r="D77" s="163"/>
      <c r="E77" s="163"/>
      <c r="F77" s="163"/>
      <c r="G77" s="163"/>
      <c r="H77" s="163"/>
      <c r="I77" s="163"/>
      <c r="J77" s="164"/>
    </row>
    <row r="78" spans="1:10" ht="12.75" customHeight="1" x14ac:dyDescent="0.2">
      <c r="A78" s="49" t="s">
        <v>23</v>
      </c>
      <c r="B78" s="158" t="s">
        <v>11</v>
      </c>
      <c r="C78" s="156"/>
      <c r="D78" s="169"/>
      <c r="E78" s="169"/>
      <c r="F78" s="170"/>
      <c r="G78" s="54" t="s">
        <v>47</v>
      </c>
      <c r="H78" s="84" t="s">
        <v>0</v>
      </c>
      <c r="I78" s="84" t="s">
        <v>0</v>
      </c>
      <c r="J78" s="51" t="s">
        <v>0</v>
      </c>
    </row>
    <row r="79" spans="1:10" ht="12.75" customHeight="1" x14ac:dyDescent="0.2">
      <c r="A79" s="9" t="s">
        <v>4</v>
      </c>
      <c r="B79" s="131" t="s">
        <v>136</v>
      </c>
      <c r="C79" s="132"/>
      <c r="D79" s="132"/>
      <c r="E79" s="132"/>
      <c r="F79" s="133"/>
      <c r="G79" s="63">
        <v>4.1999999999999997E-3</v>
      </c>
      <c r="H79" s="85">
        <f>(H43)*($G$79)</f>
        <v>6.44</v>
      </c>
      <c r="I79" s="85">
        <f t="shared" ref="I79:J79" si="17">(I43)*($G$79)</f>
        <v>6.44</v>
      </c>
      <c r="J79" s="52">
        <f t="shared" si="17"/>
        <v>6.44</v>
      </c>
    </row>
    <row r="80" spans="1:10" ht="21.95" customHeight="1" x14ac:dyDescent="0.2">
      <c r="A80" s="9" t="s">
        <v>1</v>
      </c>
      <c r="B80" s="131" t="s">
        <v>137</v>
      </c>
      <c r="C80" s="132"/>
      <c r="D80" s="132"/>
      <c r="E80" s="132"/>
      <c r="F80" s="133"/>
      <c r="G80" s="63">
        <v>2.9999999999999997E-4</v>
      </c>
      <c r="H80" s="85">
        <f t="shared" ref="H80:J80" si="18">(H43)*($G$80)</f>
        <v>0.46</v>
      </c>
      <c r="I80" s="85">
        <f t="shared" si="18"/>
        <v>0.46</v>
      </c>
      <c r="J80" s="52">
        <f t="shared" si="18"/>
        <v>0.46</v>
      </c>
    </row>
    <row r="81" spans="1:12" ht="21.95" customHeight="1" x14ac:dyDescent="0.2">
      <c r="A81" s="9" t="s">
        <v>3</v>
      </c>
      <c r="B81" s="131" t="s">
        <v>138</v>
      </c>
      <c r="C81" s="132"/>
      <c r="D81" s="132"/>
      <c r="E81" s="132"/>
      <c r="F81" s="133"/>
      <c r="G81" s="63">
        <v>2.0999999999999999E-3</v>
      </c>
      <c r="H81" s="85">
        <f t="shared" ref="H81:J81" si="19">(H43)*($G$81)</f>
        <v>3.22</v>
      </c>
      <c r="I81" s="85">
        <f t="shared" si="19"/>
        <v>3.22</v>
      </c>
      <c r="J81" s="52">
        <f t="shared" si="19"/>
        <v>3.22</v>
      </c>
    </row>
    <row r="82" spans="1:12" ht="12.75" customHeight="1" x14ac:dyDescent="0.2">
      <c r="A82" s="9" t="s">
        <v>5</v>
      </c>
      <c r="B82" s="131" t="s">
        <v>139</v>
      </c>
      <c r="C82" s="132"/>
      <c r="D82" s="132"/>
      <c r="E82" s="132"/>
      <c r="F82" s="133"/>
      <c r="G82" s="63">
        <v>1.9400000000000001E-2</v>
      </c>
      <c r="H82" s="85">
        <f t="shared" ref="H82:J82" si="20">(H43)*($G$82)</f>
        <v>29.74</v>
      </c>
      <c r="I82" s="85">
        <f t="shared" si="20"/>
        <v>29.74</v>
      </c>
      <c r="J82" s="52">
        <f t="shared" si="20"/>
        <v>29.74</v>
      </c>
    </row>
    <row r="83" spans="1:12" ht="21.95" customHeight="1" x14ac:dyDescent="0.2">
      <c r="A83" s="9" t="s">
        <v>2</v>
      </c>
      <c r="B83" s="131" t="s">
        <v>140</v>
      </c>
      <c r="C83" s="132"/>
      <c r="D83" s="132"/>
      <c r="E83" s="132"/>
      <c r="F83" s="133"/>
      <c r="G83" s="63">
        <v>7.1000000000000004E-3</v>
      </c>
      <c r="H83" s="85">
        <f t="shared" ref="H83:J83" si="21">(H43)*($G$83)</f>
        <v>10.88</v>
      </c>
      <c r="I83" s="85">
        <f t="shared" si="21"/>
        <v>10.88</v>
      </c>
      <c r="J83" s="52">
        <f t="shared" si="21"/>
        <v>10.88</v>
      </c>
    </row>
    <row r="84" spans="1:12" ht="21.95" customHeight="1" x14ac:dyDescent="0.2">
      <c r="A84" s="9" t="s">
        <v>6</v>
      </c>
      <c r="B84" s="131" t="s">
        <v>141</v>
      </c>
      <c r="C84" s="132"/>
      <c r="D84" s="132"/>
      <c r="E84" s="132"/>
      <c r="F84" s="133"/>
      <c r="G84" s="63">
        <v>3.8800000000000001E-2</v>
      </c>
      <c r="H84" s="85">
        <f t="shared" ref="H84:J84" si="22">(H43)*($G$84)</f>
        <v>59.48</v>
      </c>
      <c r="I84" s="85">
        <f t="shared" si="22"/>
        <v>59.48</v>
      </c>
      <c r="J84" s="52">
        <f t="shared" si="22"/>
        <v>59.48</v>
      </c>
    </row>
    <row r="85" spans="1:12" ht="12.75" customHeight="1" thickBot="1" x14ac:dyDescent="0.25">
      <c r="A85" s="152" t="s">
        <v>49</v>
      </c>
      <c r="B85" s="153"/>
      <c r="C85" s="153"/>
      <c r="D85" s="153"/>
      <c r="E85" s="153"/>
      <c r="F85" s="154"/>
      <c r="G85" s="64">
        <f t="shared" ref="G85:H85" si="23">SUM(G79:G84)</f>
        <v>7.1900000000000006E-2</v>
      </c>
      <c r="H85" s="86">
        <f t="shared" si="23"/>
        <v>110.22</v>
      </c>
      <c r="I85" s="86">
        <f t="shared" ref="I85:J85" si="24">SUM(I79:I84)</f>
        <v>110.22</v>
      </c>
      <c r="J85" s="53">
        <f t="shared" si="24"/>
        <v>110.22</v>
      </c>
    </row>
    <row r="86" spans="1:12" ht="5.0999999999999996" customHeight="1" thickBot="1" x14ac:dyDescent="0.25">
      <c r="A86" s="15"/>
      <c r="B86" s="36"/>
      <c r="C86" s="36"/>
      <c r="D86" s="36"/>
      <c r="E86" s="36"/>
      <c r="F86" s="36"/>
      <c r="G86" s="16"/>
      <c r="H86" s="92"/>
      <c r="I86" s="92"/>
      <c r="J86" s="16"/>
    </row>
    <row r="87" spans="1:12" ht="12.75" customHeight="1" x14ac:dyDescent="0.2">
      <c r="A87" s="165" t="s">
        <v>50</v>
      </c>
      <c r="B87" s="166"/>
      <c r="C87" s="166"/>
      <c r="D87" s="166"/>
      <c r="E87" s="166"/>
      <c r="F87" s="166"/>
      <c r="G87" s="166"/>
      <c r="H87" s="166"/>
      <c r="I87" s="166"/>
      <c r="J87" s="167"/>
    </row>
    <row r="88" spans="1:12" ht="12.75" customHeight="1" x14ac:dyDescent="0.2">
      <c r="A88" s="146" t="s">
        <v>51</v>
      </c>
      <c r="B88" s="147"/>
      <c r="C88" s="147"/>
      <c r="D88" s="147"/>
      <c r="E88" s="147"/>
      <c r="F88" s="147"/>
      <c r="G88" s="147"/>
      <c r="H88" s="147"/>
      <c r="I88" s="147"/>
      <c r="J88" s="168"/>
    </row>
    <row r="89" spans="1:12" ht="12.75" customHeight="1" x14ac:dyDescent="0.2">
      <c r="A89" s="49" t="s">
        <v>8</v>
      </c>
      <c r="B89" s="147" t="s">
        <v>34</v>
      </c>
      <c r="C89" s="147"/>
      <c r="D89" s="147"/>
      <c r="E89" s="147"/>
      <c r="F89" s="147"/>
      <c r="G89" s="54" t="s">
        <v>47</v>
      </c>
      <c r="H89" s="84" t="s">
        <v>0</v>
      </c>
      <c r="I89" s="84" t="s">
        <v>0</v>
      </c>
      <c r="J89" s="51" t="s">
        <v>0</v>
      </c>
    </row>
    <row r="90" spans="1:12" ht="15.95" customHeight="1" x14ac:dyDescent="0.2">
      <c r="A90" s="9" t="s">
        <v>4</v>
      </c>
      <c r="B90" s="115" t="s">
        <v>142</v>
      </c>
      <c r="C90" s="115"/>
      <c r="D90" s="115"/>
      <c r="E90" s="115"/>
      <c r="F90" s="115"/>
      <c r="G90" s="65">
        <v>9.2999999999999992E-3</v>
      </c>
      <c r="H90" s="93">
        <f>($H$43+$H$75+$H$85)*(G90)</f>
        <v>31.78</v>
      </c>
      <c r="I90" s="93">
        <f>($I$43+$I$75+$I$85)*(G90)</f>
        <v>31.98</v>
      </c>
      <c r="J90" s="93">
        <f>($J$43+$J$75+$J$85)*(G90)</f>
        <v>30.79</v>
      </c>
    </row>
    <row r="91" spans="1:12" ht="15.95" customHeight="1" x14ac:dyDescent="0.2">
      <c r="A91" s="9" t="s">
        <v>1</v>
      </c>
      <c r="B91" s="115" t="s">
        <v>144</v>
      </c>
      <c r="C91" s="115"/>
      <c r="D91" s="115"/>
      <c r="E91" s="115"/>
      <c r="F91" s="115"/>
      <c r="G91" s="63">
        <v>5.5999999999999999E-3</v>
      </c>
      <c r="H91" s="93">
        <f t="shared" ref="H91:H95" si="25">($H$43+$H$75+$H$85)*(G91)</f>
        <v>19.13</v>
      </c>
      <c r="I91" s="93">
        <f t="shared" ref="I91:I95" si="26">($I$43+$I$75+$I$85)*(G91)</f>
        <v>19.260000000000002</v>
      </c>
      <c r="J91" s="93">
        <f t="shared" ref="J91:J95" si="27">($J$43+$J$75+$J$85)*(G91)</f>
        <v>18.54</v>
      </c>
    </row>
    <row r="92" spans="1:12" ht="21.95" customHeight="1" x14ac:dyDescent="0.2">
      <c r="A92" s="9" t="s">
        <v>3</v>
      </c>
      <c r="B92" s="115" t="s">
        <v>143</v>
      </c>
      <c r="C92" s="115"/>
      <c r="D92" s="115"/>
      <c r="E92" s="115"/>
      <c r="F92" s="115"/>
      <c r="G92" s="63">
        <v>2.9999999999999997E-4</v>
      </c>
      <c r="H92" s="93">
        <f t="shared" si="25"/>
        <v>1.03</v>
      </c>
      <c r="I92" s="93">
        <f t="shared" si="26"/>
        <v>1.03</v>
      </c>
      <c r="J92" s="93">
        <f t="shared" si="27"/>
        <v>0.99</v>
      </c>
      <c r="L92" s="81"/>
    </row>
    <row r="93" spans="1:12" ht="21.95" customHeight="1" x14ac:dyDescent="0.2">
      <c r="A93" s="9" t="s">
        <v>5</v>
      </c>
      <c r="B93" s="115" t="s">
        <v>145</v>
      </c>
      <c r="C93" s="115"/>
      <c r="D93" s="115"/>
      <c r="E93" s="115"/>
      <c r="F93" s="115"/>
      <c r="G93" s="63">
        <v>8.0000000000000004E-4</v>
      </c>
      <c r="H93" s="93">
        <f t="shared" si="25"/>
        <v>2.73</v>
      </c>
      <c r="I93" s="93">
        <f t="shared" si="26"/>
        <v>2.75</v>
      </c>
      <c r="J93" s="93">
        <f t="shared" si="27"/>
        <v>2.65</v>
      </c>
    </row>
    <row r="94" spans="1:12" ht="21.95" customHeight="1" x14ac:dyDescent="0.2">
      <c r="A94" s="9" t="s">
        <v>2</v>
      </c>
      <c r="B94" s="115" t="s">
        <v>146</v>
      </c>
      <c r="C94" s="115"/>
      <c r="D94" s="115"/>
      <c r="E94" s="115"/>
      <c r="F94" s="115"/>
      <c r="G94" s="63">
        <v>4.0000000000000002E-4</v>
      </c>
      <c r="H94" s="93">
        <f t="shared" si="25"/>
        <v>1.37</v>
      </c>
      <c r="I94" s="93">
        <f t="shared" si="26"/>
        <v>1.38</v>
      </c>
      <c r="J94" s="93">
        <f t="shared" si="27"/>
        <v>1.32</v>
      </c>
    </row>
    <row r="95" spans="1:12" ht="21" customHeight="1" x14ac:dyDescent="0.2">
      <c r="A95" s="9" t="s">
        <v>6</v>
      </c>
      <c r="B95" s="115" t="s">
        <v>168</v>
      </c>
      <c r="C95" s="115"/>
      <c r="D95" s="115"/>
      <c r="E95" s="115"/>
      <c r="F95" s="115"/>
      <c r="G95" s="63">
        <v>0</v>
      </c>
      <c r="H95" s="93">
        <f t="shared" si="25"/>
        <v>0</v>
      </c>
      <c r="I95" s="93">
        <f t="shared" si="26"/>
        <v>0</v>
      </c>
      <c r="J95" s="93">
        <f t="shared" si="27"/>
        <v>0</v>
      </c>
    </row>
    <row r="96" spans="1:12" ht="12.75" customHeight="1" x14ac:dyDescent="0.2">
      <c r="A96" s="146" t="s">
        <v>52</v>
      </c>
      <c r="B96" s="147"/>
      <c r="C96" s="147"/>
      <c r="D96" s="147"/>
      <c r="E96" s="147"/>
      <c r="F96" s="147"/>
      <c r="G96" s="67">
        <f t="shared" ref="G96:J96" si="28">SUM(G90:G95)</f>
        <v>1.6400000000000001E-2</v>
      </c>
      <c r="H96" s="94">
        <f t="shared" si="28"/>
        <v>56.04</v>
      </c>
      <c r="I96" s="94">
        <f t="shared" si="28"/>
        <v>56.4</v>
      </c>
      <c r="J96" s="68">
        <f t="shared" si="28"/>
        <v>54.29</v>
      </c>
    </row>
    <row r="97" spans="1:10" ht="12.75" customHeight="1" x14ac:dyDescent="0.2">
      <c r="A97" s="155" t="s">
        <v>53</v>
      </c>
      <c r="B97" s="156"/>
      <c r="C97" s="156"/>
      <c r="D97" s="156"/>
      <c r="E97" s="156"/>
      <c r="F97" s="156"/>
      <c r="G97" s="156"/>
      <c r="H97" s="156"/>
      <c r="I97" s="156"/>
      <c r="J97" s="161"/>
    </row>
    <row r="98" spans="1:10" ht="12.75" customHeight="1" x14ac:dyDescent="0.2">
      <c r="A98" s="49" t="s">
        <v>10</v>
      </c>
      <c r="B98" s="147" t="s">
        <v>35</v>
      </c>
      <c r="C98" s="147"/>
      <c r="D98" s="147"/>
      <c r="E98" s="147"/>
      <c r="F98" s="147"/>
      <c r="G98" s="54" t="s">
        <v>47</v>
      </c>
      <c r="H98" s="84" t="s">
        <v>0</v>
      </c>
      <c r="I98" s="84" t="s">
        <v>0</v>
      </c>
      <c r="J98" s="51" t="s">
        <v>0</v>
      </c>
    </row>
    <row r="99" spans="1:10" ht="12.75" customHeight="1" x14ac:dyDescent="0.2">
      <c r="A99" s="9" t="s">
        <v>4</v>
      </c>
      <c r="B99" s="160" t="s">
        <v>70</v>
      </c>
      <c r="C99" s="160"/>
      <c r="D99" s="160"/>
      <c r="E99" s="160"/>
      <c r="F99" s="160"/>
      <c r="G99" s="63">
        <f>H99/H43</f>
        <v>0</v>
      </c>
      <c r="H99" s="94">
        <v>0</v>
      </c>
      <c r="I99" s="94">
        <v>0</v>
      </c>
      <c r="J99" s="68">
        <v>0</v>
      </c>
    </row>
    <row r="100" spans="1:10" ht="12.75" customHeight="1" x14ac:dyDescent="0.2">
      <c r="A100" s="146" t="s">
        <v>54</v>
      </c>
      <c r="B100" s="147"/>
      <c r="C100" s="147"/>
      <c r="D100" s="147"/>
      <c r="E100" s="147"/>
      <c r="F100" s="147"/>
      <c r="G100" s="67">
        <f>SUM(G99)</f>
        <v>0</v>
      </c>
      <c r="H100" s="94">
        <f>SUM(H99)</f>
        <v>0</v>
      </c>
      <c r="I100" s="94">
        <f t="shared" ref="I100:J100" si="29">SUM(I99)</f>
        <v>0</v>
      </c>
      <c r="J100" s="68">
        <f t="shared" si="29"/>
        <v>0</v>
      </c>
    </row>
    <row r="101" spans="1:10" ht="12.75" customHeight="1" x14ac:dyDescent="0.2">
      <c r="A101" s="49">
        <v>4</v>
      </c>
      <c r="B101" s="158" t="s">
        <v>55</v>
      </c>
      <c r="C101" s="156"/>
      <c r="D101" s="156"/>
      <c r="E101" s="156"/>
      <c r="F101" s="156"/>
      <c r="G101" s="156"/>
      <c r="H101" s="156"/>
      <c r="I101" s="156"/>
      <c r="J101" s="161"/>
    </row>
    <row r="102" spans="1:10" ht="12.75" customHeight="1" x14ac:dyDescent="0.2">
      <c r="A102" s="9" t="s">
        <v>8</v>
      </c>
      <c r="B102" s="160" t="s">
        <v>36</v>
      </c>
      <c r="C102" s="160"/>
      <c r="D102" s="160"/>
      <c r="E102" s="160"/>
      <c r="F102" s="180"/>
      <c r="G102" s="180"/>
      <c r="H102" s="85">
        <f t="shared" ref="H102" si="30">(H96)</f>
        <v>56.04</v>
      </c>
      <c r="I102" s="85">
        <f t="shared" ref="I102:J102" si="31">(I96)</f>
        <v>56.4</v>
      </c>
      <c r="J102" s="52">
        <f t="shared" si="31"/>
        <v>54.29</v>
      </c>
    </row>
    <row r="103" spans="1:10" ht="12.75" customHeight="1" x14ac:dyDescent="0.2">
      <c r="A103" s="9" t="s">
        <v>10</v>
      </c>
      <c r="B103" s="160" t="s">
        <v>35</v>
      </c>
      <c r="C103" s="160"/>
      <c r="D103" s="160"/>
      <c r="E103" s="160"/>
      <c r="F103" s="180"/>
      <c r="G103" s="180"/>
      <c r="H103" s="85">
        <f t="shared" ref="H103" si="32">H100</f>
        <v>0</v>
      </c>
      <c r="I103" s="85">
        <f t="shared" ref="I103:J103" si="33">I100</f>
        <v>0</v>
      </c>
      <c r="J103" s="52">
        <f t="shared" si="33"/>
        <v>0</v>
      </c>
    </row>
    <row r="104" spans="1:10" ht="18" customHeight="1" thickBot="1" x14ac:dyDescent="0.25">
      <c r="A104" s="203" t="s">
        <v>56</v>
      </c>
      <c r="B104" s="204"/>
      <c r="C104" s="204"/>
      <c r="D104" s="204"/>
      <c r="E104" s="204"/>
      <c r="F104" s="204"/>
      <c r="G104" s="204"/>
      <c r="H104" s="86">
        <f t="shared" ref="H104" si="34">SUM(H102:H103)</f>
        <v>56.04</v>
      </c>
      <c r="I104" s="86">
        <f t="shared" ref="I104:J104" si="35">SUM(I102:I103)</f>
        <v>56.4</v>
      </c>
      <c r="J104" s="53">
        <f t="shared" si="35"/>
        <v>54.29</v>
      </c>
    </row>
    <row r="105" spans="1:10" ht="18" customHeight="1" thickBot="1" x14ac:dyDescent="0.25">
      <c r="A105" s="10"/>
      <c r="B105" s="10"/>
      <c r="C105" s="10"/>
      <c r="D105" s="10"/>
      <c r="E105" s="10"/>
      <c r="F105" s="10"/>
      <c r="G105" s="13"/>
      <c r="H105" s="91"/>
      <c r="I105" s="91"/>
      <c r="J105" s="13"/>
    </row>
    <row r="106" spans="1:10" ht="12.75" customHeight="1" x14ac:dyDescent="0.2">
      <c r="A106" s="162" t="s">
        <v>57</v>
      </c>
      <c r="B106" s="163"/>
      <c r="C106" s="163"/>
      <c r="D106" s="163"/>
      <c r="E106" s="163"/>
      <c r="F106" s="163"/>
      <c r="G106" s="163"/>
      <c r="H106" s="163"/>
      <c r="I106" s="163"/>
      <c r="J106" s="164"/>
    </row>
    <row r="107" spans="1:10" ht="12.75" customHeight="1" x14ac:dyDescent="0.2">
      <c r="A107" s="49" t="s">
        <v>24</v>
      </c>
      <c r="B107" s="158" t="s">
        <v>12</v>
      </c>
      <c r="C107" s="156"/>
      <c r="D107" s="156"/>
      <c r="E107" s="156"/>
      <c r="F107" s="156"/>
      <c r="G107" s="170"/>
      <c r="H107" s="84" t="s">
        <v>0</v>
      </c>
      <c r="I107" s="84" t="s">
        <v>0</v>
      </c>
      <c r="J107" s="51" t="s">
        <v>0</v>
      </c>
    </row>
    <row r="108" spans="1:10" ht="12.75" customHeight="1" x14ac:dyDescent="0.2">
      <c r="A108" s="9" t="s">
        <v>4</v>
      </c>
      <c r="B108" s="171" t="s">
        <v>71</v>
      </c>
      <c r="C108" s="172"/>
      <c r="D108" s="172"/>
      <c r="E108" s="172"/>
      <c r="F108" s="172"/>
      <c r="G108" s="173"/>
      <c r="H108" s="89">
        <v>25</v>
      </c>
      <c r="I108" s="89">
        <f>H108</f>
        <v>25</v>
      </c>
      <c r="J108" s="57">
        <f>H108</f>
        <v>25</v>
      </c>
    </row>
    <row r="109" spans="1:10" ht="12.75" customHeight="1" x14ac:dyDescent="0.2">
      <c r="A109" s="9" t="s">
        <v>1</v>
      </c>
      <c r="B109" s="160" t="s">
        <v>74</v>
      </c>
      <c r="C109" s="160"/>
      <c r="D109" s="160"/>
      <c r="E109" s="160"/>
      <c r="F109" s="160"/>
      <c r="G109" s="160"/>
      <c r="H109" s="89"/>
      <c r="I109" s="89"/>
      <c r="J109" s="57"/>
    </row>
    <row r="110" spans="1:10" ht="12.75" customHeight="1" x14ac:dyDescent="0.2">
      <c r="A110" s="9" t="s">
        <v>3</v>
      </c>
      <c r="B110" s="160" t="s">
        <v>77</v>
      </c>
      <c r="C110" s="160"/>
      <c r="D110" s="160"/>
      <c r="E110" s="160"/>
      <c r="F110" s="160"/>
      <c r="G110" s="160"/>
      <c r="H110" s="89"/>
      <c r="I110" s="89"/>
      <c r="J110" s="57"/>
    </row>
    <row r="111" spans="1:10" s="2" customFormat="1" ht="12.75" customHeight="1" x14ac:dyDescent="0.2">
      <c r="A111" s="49" t="s">
        <v>5</v>
      </c>
      <c r="B111" s="147" t="s">
        <v>78</v>
      </c>
      <c r="C111" s="147"/>
      <c r="D111" s="147"/>
      <c r="E111" s="147"/>
      <c r="F111" s="147"/>
      <c r="G111" s="147"/>
      <c r="H111" s="90"/>
      <c r="I111" s="90"/>
      <c r="J111" s="60"/>
    </row>
    <row r="112" spans="1:10" ht="16.5" customHeight="1" thickBot="1" x14ac:dyDescent="0.25">
      <c r="A112" s="177" t="s">
        <v>58</v>
      </c>
      <c r="B112" s="178"/>
      <c r="C112" s="178"/>
      <c r="D112" s="178"/>
      <c r="E112" s="178"/>
      <c r="F112" s="178"/>
      <c r="G112" s="179"/>
      <c r="H112" s="86">
        <f t="shared" ref="H112" si="36">SUM(H108:H111)</f>
        <v>25</v>
      </c>
      <c r="I112" s="86">
        <f t="shared" ref="I112:J112" si="37">SUM(I108:I111)</f>
        <v>25</v>
      </c>
      <c r="J112" s="53">
        <f t="shared" si="37"/>
        <v>25</v>
      </c>
    </row>
    <row r="113" spans="1:11" ht="12.75" customHeight="1" thickBot="1" x14ac:dyDescent="0.25">
      <c r="A113" s="3"/>
      <c r="B113" s="4"/>
      <c r="C113" s="4"/>
      <c r="D113" s="4"/>
      <c r="E113" s="4"/>
      <c r="F113" s="4"/>
      <c r="G113" s="14"/>
      <c r="H113" s="95"/>
      <c r="I113" s="95"/>
      <c r="J113" s="69"/>
      <c r="K113" s="17"/>
    </row>
    <row r="114" spans="1:11" ht="12.75" customHeight="1" x14ac:dyDescent="0.2">
      <c r="A114" s="196" t="s">
        <v>59</v>
      </c>
      <c r="B114" s="197"/>
      <c r="C114" s="197"/>
      <c r="D114" s="197"/>
      <c r="E114" s="197"/>
      <c r="F114" s="197"/>
      <c r="G114" s="197"/>
      <c r="H114" s="197"/>
      <c r="I114" s="197"/>
      <c r="J114" s="198"/>
    </row>
    <row r="115" spans="1:11" ht="21.95" customHeight="1" x14ac:dyDescent="0.2">
      <c r="A115" s="46" t="s">
        <v>31</v>
      </c>
      <c r="B115" s="181" t="s">
        <v>60</v>
      </c>
      <c r="C115" s="181"/>
      <c r="D115" s="181"/>
      <c r="E115" s="181"/>
      <c r="F115" s="181"/>
      <c r="G115" s="54" t="s">
        <v>47</v>
      </c>
      <c r="H115" s="96" t="s">
        <v>0</v>
      </c>
      <c r="I115" s="96" t="s">
        <v>0</v>
      </c>
      <c r="J115" s="70" t="s">
        <v>0</v>
      </c>
    </row>
    <row r="116" spans="1:11" ht="21.95" customHeight="1" x14ac:dyDescent="0.2">
      <c r="A116" s="46" t="s">
        <v>4</v>
      </c>
      <c r="B116" s="183" t="s">
        <v>72</v>
      </c>
      <c r="C116" s="183"/>
      <c r="D116" s="183"/>
      <c r="E116" s="183"/>
      <c r="F116" s="183"/>
      <c r="G116" s="62">
        <v>3.5000000000000001E-3</v>
      </c>
      <c r="H116" s="93">
        <f>(H133)*($G$116)</f>
        <v>12.24</v>
      </c>
      <c r="I116" s="93">
        <f t="shared" ref="I116:J116" si="38">(I133)*($G$116)</f>
        <v>12.32</v>
      </c>
      <c r="J116" s="66">
        <f t="shared" si="38"/>
        <v>11.87</v>
      </c>
    </row>
    <row r="117" spans="1:11" ht="21.75" customHeight="1" x14ac:dyDescent="0.2">
      <c r="A117" s="46" t="s">
        <v>1</v>
      </c>
      <c r="B117" s="183" t="s">
        <v>73</v>
      </c>
      <c r="C117" s="183"/>
      <c r="D117" s="183"/>
      <c r="E117" s="183"/>
      <c r="F117" s="183"/>
      <c r="G117" s="62">
        <v>3.0000000000000001E-3</v>
      </c>
      <c r="H117" s="93">
        <f>((H133)+(H116))*($G$117)</f>
        <v>10.53</v>
      </c>
      <c r="I117" s="93">
        <f t="shared" ref="I117:J117" si="39">((I133)+(I116))*($G$117)</f>
        <v>10.6</v>
      </c>
      <c r="J117" s="66">
        <f t="shared" si="39"/>
        <v>10.210000000000001</v>
      </c>
    </row>
    <row r="118" spans="1:11" ht="12.75" customHeight="1" x14ac:dyDescent="0.2">
      <c r="A118" s="188" t="s">
        <v>3</v>
      </c>
      <c r="B118" s="189" t="s">
        <v>61</v>
      </c>
      <c r="C118" s="189"/>
      <c r="D118" s="189"/>
      <c r="E118" s="189"/>
      <c r="F118" s="189"/>
      <c r="G118" s="189"/>
      <c r="H118" s="189"/>
      <c r="I118" s="97"/>
      <c r="J118" s="71"/>
    </row>
    <row r="119" spans="1:11" ht="12.75" customHeight="1" x14ac:dyDescent="0.2">
      <c r="A119" s="188"/>
      <c r="B119" s="182" t="s">
        <v>63</v>
      </c>
      <c r="C119" s="182"/>
      <c r="D119" s="182"/>
      <c r="E119" s="182"/>
      <c r="F119" s="182"/>
      <c r="G119" s="62">
        <v>0.03</v>
      </c>
      <c r="H119" s="93">
        <f ca="1">($G$119)*(H135)</f>
        <v>115.62</v>
      </c>
      <c r="I119" s="93">
        <f t="shared" ref="I119:J119" ca="1" si="40">($G$119)*(I135)</f>
        <v>116.36</v>
      </c>
      <c r="J119" s="66">
        <f t="shared" ca="1" si="40"/>
        <v>112.06</v>
      </c>
    </row>
    <row r="120" spans="1:11" ht="12.75" customHeight="1" x14ac:dyDescent="0.2">
      <c r="A120" s="188"/>
      <c r="B120" s="182" t="s">
        <v>62</v>
      </c>
      <c r="C120" s="182"/>
      <c r="D120" s="182"/>
      <c r="E120" s="182"/>
      <c r="F120" s="182"/>
      <c r="G120" s="62">
        <v>6.4999999999999997E-3</v>
      </c>
      <c r="H120" s="93">
        <f ca="1">($G$120)*(H135)</f>
        <v>25.05</v>
      </c>
      <c r="I120" s="93">
        <f t="shared" ref="I120:J120" ca="1" si="41">($G$120)*(I135)</f>
        <v>25.21</v>
      </c>
      <c r="J120" s="66">
        <f t="shared" ca="1" si="41"/>
        <v>24.28</v>
      </c>
    </row>
    <row r="121" spans="1:11" ht="12.75" customHeight="1" x14ac:dyDescent="0.2">
      <c r="A121" s="188"/>
      <c r="B121" s="189" t="s">
        <v>64</v>
      </c>
      <c r="C121" s="189"/>
      <c r="D121" s="189"/>
      <c r="E121" s="189"/>
      <c r="F121" s="189"/>
      <c r="G121" s="189"/>
      <c r="H121" s="189"/>
      <c r="I121" s="98"/>
      <c r="J121" s="72"/>
    </row>
    <row r="122" spans="1:11" ht="12.75" customHeight="1" x14ac:dyDescent="0.2">
      <c r="A122" s="188"/>
      <c r="B122" s="182" t="s">
        <v>65</v>
      </c>
      <c r="C122" s="182"/>
      <c r="D122" s="182"/>
      <c r="E122" s="182"/>
      <c r="F122" s="182"/>
      <c r="G122" s="182"/>
      <c r="H122" s="182"/>
      <c r="I122" s="97"/>
      <c r="J122" s="71"/>
    </row>
    <row r="123" spans="1:11" ht="12.75" customHeight="1" x14ac:dyDescent="0.2">
      <c r="A123" s="188"/>
      <c r="B123" s="182" t="s">
        <v>13</v>
      </c>
      <c r="C123" s="182"/>
      <c r="D123" s="182"/>
      <c r="E123" s="182"/>
      <c r="F123" s="182"/>
      <c r="G123" s="62">
        <v>0.05</v>
      </c>
      <c r="H123" s="93">
        <f ca="1">($G$123)*(H135)</f>
        <v>192.7</v>
      </c>
      <c r="I123" s="93">
        <f t="shared" ref="I123:J123" ca="1" si="42">($G$123)*(I135)</f>
        <v>193.93</v>
      </c>
      <c r="J123" s="66">
        <f t="shared" ca="1" si="42"/>
        <v>186.77</v>
      </c>
    </row>
    <row r="124" spans="1:11" ht="13.5" customHeight="1" thickBot="1" x14ac:dyDescent="0.25">
      <c r="A124" s="184" t="s">
        <v>66</v>
      </c>
      <c r="B124" s="185"/>
      <c r="C124" s="185"/>
      <c r="D124" s="185"/>
      <c r="E124" s="185"/>
      <c r="F124" s="185"/>
      <c r="G124" s="73">
        <f>SUM(G119:G120,G123)</f>
        <v>8.6499999999999994E-2</v>
      </c>
      <c r="H124" s="99">
        <f ca="1">SUM(H116:H117,H119:H120,H123)</f>
        <v>356.14</v>
      </c>
      <c r="I124" s="99">
        <f t="shared" ref="I124:J124" ca="1" si="43">SUM(I116:I117,I119:I120,I123)</f>
        <v>358.42</v>
      </c>
      <c r="J124" s="74">
        <f t="shared" ca="1" si="43"/>
        <v>345.19</v>
      </c>
    </row>
    <row r="125" spans="1:11" ht="12.75" customHeight="1" thickBot="1" x14ac:dyDescent="0.25">
      <c r="A125" s="5"/>
      <c r="B125" s="5"/>
      <c r="C125" s="5"/>
      <c r="D125" s="5"/>
      <c r="E125" s="5"/>
      <c r="F125" s="5"/>
      <c r="G125" s="5"/>
      <c r="H125" s="100"/>
      <c r="I125" s="100"/>
      <c r="J125" s="5"/>
    </row>
    <row r="126" spans="1:11" ht="12.75" customHeight="1" x14ac:dyDescent="0.2">
      <c r="A126" s="165" t="s">
        <v>67</v>
      </c>
      <c r="B126" s="166"/>
      <c r="C126" s="166"/>
      <c r="D126" s="166"/>
      <c r="E126" s="166"/>
      <c r="F126" s="166"/>
      <c r="G126" s="166"/>
      <c r="H126" s="166"/>
      <c r="I126" s="166"/>
      <c r="J126" s="167"/>
    </row>
    <row r="127" spans="1:11" ht="12.75" customHeight="1" x14ac:dyDescent="0.2">
      <c r="A127" s="146" t="s">
        <v>25</v>
      </c>
      <c r="B127" s="147"/>
      <c r="C127" s="147"/>
      <c r="D127" s="147"/>
      <c r="E127" s="147"/>
      <c r="F127" s="147"/>
      <c r="G127" s="147"/>
      <c r="H127" s="101" t="s">
        <v>0</v>
      </c>
      <c r="I127" s="101" t="s">
        <v>0</v>
      </c>
      <c r="J127" s="75" t="s">
        <v>0</v>
      </c>
    </row>
    <row r="128" spans="1:11" ht="12.75" customHeight="1" x14ac:dyDescent="0.2">
      <c r="A128" s="9" t="s">
        <v>4</v>
      </c>
      <c r="B128" s="160" t="s">
        <v>26</v>
      </c>
      <c r="C128" s="160"/>
      <c r="D128" s="160"/>
      <c r="E128" s="160"/>
      <c r="F128" s="160"/>
      <c r="G128" s="160"/>
      <c r="H128" s="93">
        <f t="shared" ref="H128:J128" si="44">(H43)</f>
        <v>1532.99</v>
      </c>
      <c r="I128" s="93">
        <f t="shared" si="44"/>
        <v>1532.99</v>
      </c>
      <c r="J128" s="66">
        <f t="shared" si="44"/>
        <v>1532.99</v>
      </c>
    </row>
    <row r="129" spans="1:11" ht="12.75" customHeight="1" x14ac:dyDescent="0.2">
      <c r="A129" s="9" t="s">
        <v>1</v>
      </c>
      <c r="B129" s="160" t="s">
        <v>27</v>
      </c>
      <c r="C129" s="160"/>
      <c r="D129" s="160"/>
      <c r="E129" s="180"/>
      <c r="F129" s="180"/>
      <c r="G129" s="180"/>
      <c r="H129" s="93">
        <f t="shared" ref="H129:J129" si="45">(H75)</f>
        <v>1773.63</v>
      </c>
      <c r="I129" s="93">
        <f t="shared" si="45"/>
        <v>1795.63</v>
      </c>
      <c r="J129" s="66">
        <f t="shared" si="45"/>
        <v>1667.61</v>
      </c>
    </row>
    <row r="130" spans="1:11" ht="12.75" customHeight="1" x14ac:dyDescent="0.2">
      <c r="A130" s="9" t="s">
        <v>3</v>
      </c>
      <c r="B130" s="160" t="s">
        <v>28</v>
      </c>
      <c r="C130" s="160"/>
      <c r="D130" s="160"/>
      <c r="E130" s="180"/>
      <c r="F130" s="180"/>
      <c r="G130" s="180"/>
      <c r="H130" s="93">
        <f t="shared" ref="H130:J130" si="46">(H85)</f>
        <v>110.22</v>
      </c>
      <c r="I130" s="93">
        <f t="shared" si="46"/>
        <v>110.22</v>
      </c>
      <c r="J130" s="66">
        <f t="shared" si="46"/>
        <v>110.22</v>
      </c>
    </row>
    <row r="131" spans="1:11" ht="12.75" customHeight="1" x14ac:dyDescent="0.2">
      <c r="A131" s="9" t="s">
        <v>5</v>
      </c>
      <c r="B131" s="160" t="s">
        <v>29</v>
      </c>
      <c r="C131" s="160"/>
      <c r="D131" s="160"/>
      <c r="E131" s="180"/>
      <c r="F131" s="180"/>
      <c r="G131" s="180"/>
      <c r="H131" s="93">
        <f>(H104)</f>
        <v>56.04</v>
      </c>
      <c r="I131" s="93">
        <f t="shared" ref="I131:J131" si="47">(I104)</f>
        <v>56.4</v>
      </c>
      <c r="J131" s="66">
        <f t="shared" si="47"/>
        <v>54.29</v>
      </c>
    </row>
    <row r="132" spans="1:11" ht="12.75" customHeight="1" x14ac:dyDescent="0.2">
      <c r="A132" s="9" t="s">
        <v>2</v>
      </c>
      <c r="B132" s="160" t="s">
        <v>30</v>
      </c>
      <c r="C132" s="160"/>
      <c r="D132" s="160"/>
      <c r="E132" s="180"/>
      <c r="F132" s="180"/>
      <c r="G132" s="180"/>
      <c r="H132" s="93">
        <f>(H112)</f>
        <v>25</v>
      </c>
      <c r="I132" s="93">
        <f t="shared" ref="I132:J132" si="48">(I112)</f>
        <v>25</v>
      </c>
      <c r="J132" s="66">
        <f t="shared" si="48"/>
        <v>25</v>
      </c>
    </row>
    <row r="133" spans="1:11" ht="12.75" customHeight="1" x14ac:dyDescent="0.2">
      <c r="A133" s="186" t="s">
        <v>75</v>
      </c>
      <c r="B133" s="187"/>
      <c r="C133" s="187"/>
      <c r="D133" s="187"/>
      <c r="E133" s="187"/>
      <c r="F133" s="187"/>
      <c r="G133" s="187"/>
      <c r="H133" s="94">
        <f>SUM(H128:H132)</f>
        <v>3497.88</v>
      </c>
      <c r="I133" s="94">
        <f t="shared" ref="I133:J133" si="49">SUM(I128:I132)</f>
        <v>3520.24</v>
      </c>
      <c r="J133" s="68">
        <f t="shared" si="49"/>
        <v>3390.11</v>
      </c>
    </row>
    <row r="134" spans="1:11" ht="12.75" customHeight="1" thickBot="1" x14ac:dyDescent="0.25">
      <c r="A134" s="76" t="s">
        <v>6</v>
      </c>
      <c r="B134" s="193" t="s">
        <v>33</v>
      </c>
      <c r="C134" s="193"/>
      <c r="D134" s="193"/>
      <c r="E134" s="194"/>
      <c r="F134" s="194"/>
      <c r="G134" s="194"/>
      <c r="H134" s="102">
        <f ca="1">(H124)</f>
        <v>356.14</v>
      </c>
      <c r="I134" s="102">
        <f t="shared" ref="I134:J134" ca="1" si="50">(I124)</f>
        <v>358.42</v>
      </c>
      <c r="J134" s="77">
        <f t="shared" ca="1" si="50"/>
        <v>345.19</v>
      </c>
      <c r="K134" s="37"/>
    </row>
    <row r="135" spans="1:11" s="8" customFormat="1" ht="12.75" customHeight="1" x14ac:dyDescent="0.2">
      <c r="A135" s="191" t="s">
        <v>76</v>
      </c>
      <c r="B135" s="192"/>
      <c r="C135" s="192"/>
      <c r="D135" s="192"/>
      <c r="E135" s="192"/>
      <c r="F135" s="192"/>
      <c r="G135" s="192"/>
      <c r="H135" s="103">
        <f ca="1">SUM(H133:H134)</f>
        <v>3854.02</v>
      </c>
      <c r="I135" s="103">
        <f t="shared" ref="I135:J135" ca="1" si="51">SUM(I133:I134)</f>
        <v>3878.66</v>
      </c>
      <c r="J135" s="78">
        <f t="shared" ca="1" si="51"/>
        <v>3735.3</v>
      </c>
      <c r="K135" s="17"/>
    </row>
    <row r="136" spans="1:11" s="8" customFormat="1" ht="12.75" customHeight="1" x14ac:dyDescent="0.2">
      <c r="A136" s="233" t="s">
        <v>172</v>
      </c>
      <c r="B136" s="233"/>
      <c r="C136" s="233"/>
      <c r="D136" s="233"/>
      <c r="E136" s="233"/>
      <c r="F136" s="233"/>
      <c r="G136" s="233"/>
      <c r="H136" s="233"/>
      <c r="I136" s="233"/>
      <c r="J136" s="233"/>
    </row>
    <row r="137" spans="1:11" s="8" customFormat="1" ht="48.75" customHeight="1" x14ac:dyDescent="0.2">
      <c r="A137" s="211" t="s">
        <v>176</v>
      </c>
      <c r="B137" s="211"/>
      <c r="C137" s="212" t="s">
        <v>180</v>
      </c>
      <c r="D137" s="213" t="s">
        <v>177</v>
      </c>
      <c r="E137" s="213" t="s">
        <v>178</v>
      </c>
      <c r="F137" s="211" t="s">
        <v>179</v>
      </c>
      <c r="G137" s="211"/>
      <c r="H137" s="213" t="s">
        <v>181</v>
      </c>
      <c r="I137" s="213" t="s">
        <v>182</v>
      </c>
      <c r="J137" s="213" t="s">
        <v>183</v>
      </c>
    </row>
    <row r="138" spans="1:11" s="8" customFormat="1" ht="12.75" customHeight="1" x14ac:dyDescent="0.2">
      <c r="A138" s="214">
        <v>6</v>
      </c>
      <c r="B138" s="215" t="s">
        <v>173</v>
      </c>
      <c r="C138" s="216">
        <f ca="1">H135</f>
        <v>3854.02</v>
      </c>
      <c r="D138" s="214">
        <v>2</v>
      </c>
      <c r="E138" s="216">
        <f ca="1">C138*D138</f>
        <v>7708.04</v>
      </c>
      <c r="F138" s="217">
        <f ca="1">C138*12</f>
        <v>46248.24</v>
      </c>
      <c r="G138" s="218"/>
      <c r="H138" s="216">
        <f ca="1">E138*12</f>
        <v>92496.48</v>
      </c>
      <c r="I138" s="216">
        <f ca="1">E138*60</f>
        <v>462482.4</v>
      </c>
      <c r="J138" s="216">
        <f ca="1">C138*60</f>
        <v>231241.2</v>
      </c>
    </row>
    <row r="139" spans="1:11" s="8" customFormat="1" ht="12.75" customHeight="1" x14ac:dyDescent="0.2">
      <c r="A139" s="214">
        <v>7</v>
      </c>
      <c r="B139" s="215" t="s">
        <v>174</v>
      </c>
      <c r="C139" s="216">
        <f ca="1">I135</f>
        <v>3878.66</v>
      </c>
      <c r="D139" s="219">
        <v>4</v>
      </c>
      <c r="E139" s="220">
        <f ca="1">C139*D139</f>
        <v>15514.64</v>
      </c>
      <c r="F139" s="221">
        <f ca="1">C139*12</f>
        <v>46543.92</v>
      </c>
      <c r="G139" s="222"/>
      <c r="H139" s="223">
        <f ca="1">E139*12</f>
        <v>186175.68</v>
      </c>
      <c r="I139" s="224">
        <f ca="1">E139*60</f>
        <v>930878.4</v>
      </c>
      <c r="J139" s="224">
        <f ca="1">C139*60</f>
        <v>232719.6</v>
      </c>
    </row>
    <row r="140" spans="1:11" s="8" customFormat="1" ht="12.75" customHeight="1" x14ac:dyDescent="0.2">
      <c r="A140" s="214">
        <v>8</v>
      </c>
      <c r="B140" s="215" t="s">
        <v>175</v>
      </c>
      <c r="C140" s="216">
        <f ca="1">J135</f>
        <v>3735.3</v>
      </c>
      <c r="D140" s="214">
        <v>76</v>
      </c>
      <c r="E140" s="216">
        <f ca="1">C140*D140</f>
        <v>283882.8</v>
      </c>
      <c r="F140" s="217">
        <f ca="1">C140*12</f>
        <v>44823.6</v>
      </c>
      <c r="G140" s="218"/>
      <c r="H140" s="216">
        <f ca="1">E140*12</f>
        <v>3406593.6</v>
      </c>
      <c r="I140" s="216">
        <f ca="1">E140*60</f>
        <v>17032968</v>
      </c>
      <c r="J140" s="216">
        <f ca="1">C140*60</f>
        <v>224118</v>
      </c>
    </row>
    <row r="141" spans="1:11" s="8" customFormat="1" ht="12.75" customHeight="1" x14ac:dyDescent="0.2">
      <c r="A141" s="225" t="s">
        <v>184</v>
      </c>
      <c r="B141" s="225"/>
      <c r="C141" s="225"/>
      <c r="D141" s="228">
        <f>SUM(D138:D140)</f>
        <v>82</v>
      </c>
      <c r="E141" s="229">
        <f ca="1">SUM(E138:E140)</f>
        <v>307105.48</v>
      </c>
      <c r="F141" s="226">
        <f ca="1">SUM(F138:G140)</f>
        <v>137615.76</v>
      </c>
      <c r="G141" s="227"/>
      <c r="H141" s="230">
        <f ca="1">SUM(H138:H140)</f>
        <v>3685265.76</v>
      </c>
      <c r="I141" s="231">
        <f ca="1">SUM(I138:I140)</f>
        <v>18426328.800000001</v>
      </c>
      <c r="J141" s="232">
        <f ca="1">SUM(J138:J140)</f>
        <v>688078.8</v>
      </c>
    </row>
    <row r="142" spans="1:11" s="8" customFormat="1" ht="12.75" customHeight="1" x14ac:dyDescent="0.2">
      <c r="A142" s="234" t="s">
        <v>185</v>
      </c>
      <c r="B142" s="234"/>
      <c r="C142" s="234"/>
      <c r="D142" s="234"/>
      <c r="E142" s="234"/>
      <c r="F142" s="234"/>
      <c r="G142" s="234"/>
      <c r="H142" s="234"/>
      <c r="I142" s="234"/>
      <c r="J142" s="234"/>
    </row>
    <row r="143" spans="1:11" s="8" customFormat="1" ht="12.75" customHeight="1" x14ac:dyDescent="0.2">
      <c r="A143" s="38"/>
      <c r="B143" s="38"/>
      <c r="C143" s="38"/>
      <c r="D143" s="79"/>
      <c r="E143" s="79"/>
      <c r="F143" s="7"/>
      <c r="G143" s="6"/>
      <c r="H143" s="111"/>
      <c r="I143" s="44"/>
    </row>
    <row r="144" spans="1:11" s="8" customFormat="1" ht="12.75" customHeight="1" x14ac:dyDescent="0.2">
      <c r="A144" s="190"/>
      <c r="B144" s="190"/>
      <c r="C144" s="190"/>
      <c r="D144" s="190"/>
      <c r="E144" s="190"/>
      <c r="F144" s="190"/>
      <c r="G144" s="190"/>
      <c r="H144" s="190"/>
      <c r="I144" s="190"/>
      <c r="J144" s="190"/>
    </row>
    <row r="145" spans="1:10" s="8" customFormat="1" ht="12.75" customHeight="1" x14ac:dyDescent="0.2">
      <c r="A145" s="190"/>
      <c r="B145" s="190"/>
      <c r="C145" s="190"/>
      <c r="D145" s="190"/>
      <c r="E145" s="190"/>
      <c r="F145" s="190"/>
      <c r="G145" s="190"/>
      <c r="H145" s="190"/>
      <c r="I145" s="190"/>
      <c r="J145" s="190"/>
    </row>
    <row r="146" spans="1:10" s="8" customFormat="1" ht="12.75" customHeight="1" x14ac:dyDescent="0.2">
      <c r="A146" s="190"/>
      <c r="B146" s="190"/>
      <c r="C146" s="190"/>
      <c r="D146" s="190"/>
      <c r="E146" s="190"/>
      <c r="F146" s="190"/>
      <c r="G146" s="190"/>
      <c r="H146" s="190"/>
      <c r="I146" s="190"/>
      <c r="J146" s="190"/>
    </row>
    <row r="147" spans="1:10" s="8" customFormat="1" ht="12.75" customHeight="1" x14ac:dyDescent="0.2">
      <c r="A147" s="190"/>
      <c r="B147" s="190"/>
      <c r="C147" s="190"/>
      <c r="D147" s="190"/>
      <c r="E147" s="190"/>
      <c r="F147" s="190"/>
      <c r="G147" s="190"/>
      <c r="H147" s="190"/>
      <c r="I147" s="190"/>
      <c r="J147" s="190"/>
    </row>
    <row r="148" spans="1:10" s="8" customFormat="1" ht="12.75" customHeight="1" x14ac:dyDescent="0.2">
      <c r="A148" s="6"/>
      <c r="B148" s="7"/>
      <c r="C148" s="7"/>
      <c r="D148" s="7"/>
      <c r="E148" s="7"/>
      <c r="F148" s="7"/>
      <c r="G148" s="6"/>
      <c r="H148" s="111"/>
      <c r="I148" s="44"/>
      <c r="J148" s="44"/>
    </row>
    <row r="149" spans="1:10" s="8" customFormat="1" ht="12.75" customHeight="1" x14ac:dyDescent="0.2">
      <c r="A149" s="6"/>
      <c r="B149" s="7"/>
      <c r="C149" s="7"/>
      <c r="D149" s="7"/>
      <c r="E149" s="7"/>
      <c r="F149" s="7"/>
      <c r="G149" s="6"/>
      <c r="H149" s="111"/>
      <c r="I149" s="44"/>
      <c r="J149" s="44"/>
    </row>
    <row r="150" spans="1:10" s="8" customFormat="1" ht="12.75" customHeight="1" x14ac:dyDescent="0.2">
      <c r="A150" s="6"/>
      <c r="B150" s="7"/>
      <c r="C150" s="7"/>
      <c r="D150" s="7"/>
      <c r="E150" s="7"/>
      <c r="F150" s="7"/>
      <c r="G150" s="6"/>
      <c r="H150" s="111"/>
      <c r="I150" s="44"/>
      <c r="J150" s="44"/>
    </row>
    <row r="151" spans="1:10" x14ac:dyDescent="0.2">
      <c r="A151" s="6"/>
      <c r="B151" s="7"/>
      <c r="C151" s="7"/>
      <c r="D151" s="7"/>
      <c r="E151" s="7"/>
      <c r="F151" s="7"/>
      <c r="H151" s="111"/>
    </row>
  </sheetData>
  <mergeCells count="135">
    <mergeCell ref="A5:J5"/>
    <mergeCell ref="A106:J106"/>
    <mergeCell ref="A114:J114"/>
    <mergeCell ref="A126:J126"/>
    <mergeCell ref="A35:G35"/>
    <mergeCell ref="A36:G36"/>
    <mergeCell ref="A104:G104"/>
    <mergeCell ref="A37:J37"/>
    <mergeCell ref="A45:J45"/>
    <mergeCell ref="A46:J46"/>
    <mergeCell ref="A52:J52"/>
    <mergeCell ref="A63:J63"/>
    <mergeCell ref="A75:G75"/>
    <mergeCell ref="A6:J6"/>
    <mergeCell ref="A7:J7"/>
    <mergeCell ref="B83:F83"/>
    <mergeCell ref="B92:F92"/>
    <mergeCell ref="B93:F93"/>
    <mergeCell ref="B94:F94"/>
    <mergeCell ref="B123:F123"/>
    <mergeCell ref="B101:J101"/>
    <mergeCell ref="A96:F96"/>
    <mergeCell ref="A100:F100"/>
    <mergeCell ref="B98:F98"/>
    <mergeCell ref="A144:J144"/>
    <mergeCell ref="A145:J145"/>
    <mergeCell ref="A146:J146"/>
    <mergeCell ref="A147:J147"/>
    <mergeCell ref="A135:G135"/>
    <mergeCell ref="B129:G129"/>
    <mergeCell ref="B130:G130"/>
    <mergeCell ref="B131:G131"/>
    <mergeCell ref="B132:G132"/>
    <mergeCell ref="B134:G134"/>
    <mergeCell ref="A136:J136"/>
    <mergeCell ref="A137:B137"/>
    <mergeCell ref="F137:G137"/>
    <mergeCell ref="F138:G138"/>
    <mergeCell ref="F139:G139"/>
    <mergeCell ref="F140:G140"/>
    <mergeCell ref="A141:C141"/>
    <mergeCell ref="F141:G141"/>
    <mergeCell ref="A142:J142"/>
    <mergeCell ref="A124:F124"/>
    <mergeCell ref="A133:G133"/>
    <mergeCell ref="A127:G127"/>
    <mergeCell ref="B120:F120"/>
    <mergeCell ref="B128:G128"/>
    <mergeCell ref="B122:H122"/>
    <mergeCell ref="A118:A123"/>
    <mergeCell ref="B118:H118"/>
    <mergeCell ref="B121:H121"/>
    <mergeCell ref="A112:G112"/>
    <mergeCell ref="B103:G103"/>
    <mergeCell ref="B107:G107"/>
    <mergeCell ref="B108:G108"/>
    <mergeCell ref="B99:F99"/>
    <mergeCell ref="B102:G102"/>
    <mergeCell ref="B115:F115"/>
    <mergeCell ref="B119:F119"/>
    <mergeCell ref="A97:J97"/>
    <mergeCell ref="B111:G111"/>
    <mergeCell ref="B110:G110"/>
    <mergeCell ref="B117:F117"/>
    <mergeCell ref="B116:F116"/>
    <mergeCell ref="B90:F90"/>
    <mergeCell ref="B91:F91"/>
    <mergeCell ref="B57:F57"/>
    <mergeCell ref="B58:F58"/>
    <mergeCell ref="B60:F60"/>
    <mergeCell ref="B55:F55"/>
    <mergeCell ref="B109:G109"/>
    <mergeCell ref="B49:F49"/>
    <mergeCell ref="B84:F84"/>
    <mergeCell ref="B89:F89"/>
    <mergeCell ref="A85:F85"/>
    <mergeCell ref="B71:J71"/>
    <mergeCell ref="A77:J77"/>
    <mergeCell ref="A87:J87"/>
    <mergeCell ref="A88:J88"/>
    <mergeCell ref="B78:F78"/>
    <mergeCell ref="B79:F79"/>
    <mergeCell ref="B80:F80"/>
    <mergeCell ref="B82:F82"/>
    <mergeCell ref="B81:F81"/>
    <mergeCell ref="B72:G72"/>
    <mergeCell ref="B73:G73"/>
    <mergeCell ref="B74:G74"/>
    <mergeCell ref="A50:F50"/>
    <mergeCell ref="A9:J9"/>
    <mergeCell ref="A10:J10"/>
    <mergeCell ref="A16:J16"/>
    <mergeCell ref="B68:F68"/>
    <mergeCell ref="A43:G43"/>
    <mergeCell ref="A51:F51"/>
    <mergeCell ref="A62:F62"/>
    <mergeCell ref="B64:F64"/>
    <mergeCell ref="B65:F65"/>
    <mergeCell ref="B66:F66"/>
    <mergeCell ref="B38:G38"/>
    <mergeCell ref="B39:G39"/>
    <mergeCell ref="B67:F67"/>
    <mergeCell ref="I11:J11"/>
    <mergeCell ref="I12:J12"/>
    <mergeCell ref="B47:F47"/>
    <mergeCell ref="B40:G40"/>
    <mergeCell ref="B41:G41"/>
    <mergeCell ref="B42:G42"/>
    <mergeCell ref="B61:F61"/>
    <mergeCell ref="B59:F59"/>
    <mergeCell ref="B56:F56"/>
    <mergeCell ref="B95:F95"/>
    <mergeCell ref="G17:J17"/>
    <mergeCell ref="I13:J13"/>
    <mergeCell ref="I14:J14"/>
    <mergeCell ref="B22:F22"/>
    <mergeCell ref="G22:J22"/>
    <mergeCell ref="G21:J21"/>
    <mergeCell ref="G20:J20"/>
    <mergeCell ref="G19:J19"/>
    <mergeCell ref="G18:J18"/>
    <mergeCell ref="B48:F48"/>
    <mergeCell ref="B53:F53"/>
    <mergeCell ref="B54:F54"/>
    <mergeCell ref="G33:J33"/>
    <mergeCell ref="G32:J32"/>
    <mergeCell ref="G31:J31"/>
    <mergeCell ref="A24:J24"/>
    <mergeCell ref="A29:J29"/>
    <mergeCell ref="D30:J30"/>
    <mergeCell ref="G27:J27"/>
    <mergeCell ref="G26:J26"/>
    <mergeCell ref="G25:J25"/>
    <mergeCell ref="B69:F69"/>
    <mergeCell ref="A70:G70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73" orientation="landscape" horizontalDpi="300" verticalDpi="300" r:id="rId1"/>
  <headerFooter>
    <oddFooter>&amp;L&amp;F&amp;C&amp;A&amp;RPágina &amp;P</oddFooter>
  </headerFooter>
  <rowBreaks count="2" manualBreakCount="2">
    <brk id="51" max="16383" man="1"/>
    <brk id="9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</vt:lpstr>
      <vt:lpstr>PLANILHA!Area_de_impressao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marcelomonteiro</dc:creator>
  <cp:lastModifiedBy>Mario</cp:lastModifiedBy>
  <cp:lastPrinted>2023-11-13T17:19:53Z</cp:lastPrinted>
  <dcterms:created xsi:type="dcterms:W3CDTF">2008-03-04T13:43:43Z</dcterms:created>
  <dcterms:modified xsi:type="dcterms:W3CDTF">2023-11-13T17:20:03Z</dcterms:modified>
</cp:coreProperties>
</file>